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\_VIDI PROJECT\PhD project ANGUS\Paper Slave Ship Provisioning\Data slave trade provisioning\"/>
    </mc:Choice>
  </mc:AlternateContent>
  <bookViews>
    <workbookView xWindow="360" yWindow="156" windowWidth="13392" windowHeight="7488" activeTab="2"/>
  </bookViews>
  <sheets>
    <sheet name="App Table A7 Americas 50%  " sheetId="3" r:id="rId1"/>
    <sheet name="App Table A7 Americas 0%" sheetId="5" r:id="rId2"/>
    <sheet name="Figure 5 EREH" sheetId="4" r:id="rId3"/>
  </sheets>
  <calcPr calcId="162913"/>
</workbook>
</file>

<file path=xl/calcChain.xml><?xml version="1.0" encoding="utf-8"?>
<calcChain xmlns="http://schemas.openxmlformats.org/spreadsheetml/2006/main">
  <c r="F30" i="5" l="1"/>
  <c r="F28" i="5" s="1"/>
  <c r="B30" i="5"/>
  <c r="B28" i="5" s="1"/>
  <c r="AM27" i="5"/>
  <c r="AF27" i="5"/>
  <c r="S27" i="5"/>
  <c r="S32" i="5" s="1"/>
  <c r="R27" i="5"/>
  <c r="R32" i="5" s="1"/>
  <c r="Q27" i="5"/>
  <c r="Q32" i="5" s="1"/>
  <c r="P27" i="5"/>
  <c r="P32" i="5" s="1"/>
  <c r="O27" i="5"/>
  <c r="O32" i="5" s="1"/>
  <c r="N27" i="5"/>
  <c r="N32" i="5" s="1"/>
  <c r="M27" i="5"/>
  <c r="C27" i="5"/>
  <c r="AM26" i="5"/>
  <c r="AL26" i="5"/>
  <c r="AK26" i="5"/>
  <c r="AJ26" i="5"/>
  <c r="AI26" i="5"/>
  <c r="AH26" i="5"/>
  <c r="AG26" i="5"/>
  <c r="AF26" i="5"/>
  <c r="K26" i="5"/>
  <c r="C26" i="5" s="1"/>
  <c r="AM25" i="5"/>
  <c r="AL25" i="5"/>
  <c r="AK25" i="5"/>
  <c r="AJ25" i="5"/>
  <c r="AI25" i="5"/>
  <c r="AH25" i="5"/>
  <c r="AG25" i="5"/>
  <c r="AF25" i="5"/>
  <c r="K25" i="5"/>
  <c r="C25" i="5" s="1"/>
  <c r="AM24" i="5"/>
  <c r="AL24" i="5"/>
  <c r="AK24" i="5"/>
  <c r="AJ24" i="5"/>
  <c r="AI24" i="5"/>
  <c r="AH24" i="5"/>
  <c r="AG24" i="5"/>
  <c r="AF24" i="5"/>
  <c r="K24" i="5"/>
  <c r="C24" i="5" s="1"/>
  <c r="AM23" i="5"/>
  <c r="AL23" i="5"/>
  <c r="AK23" i="5"/>
  <c r="AJ23" i="5"/>
  <c r="AI23" i="5"/>
  <c r="AH23" i="5"/>
  <c r="AG23" i="5"/>
  <c r="AF23" i="5"/>
  <c r="K23" i="5"/>
  <c r="C23" i="5" s="1"/>
  <c r="AM22" i="5"/>
  <c r="AL22" i="5"/>
  <c r="AK22" i="5"/>
  <c r="AJ22" i="5"/>
  <c r="AI22" i="5"/>
  <c r="AH22" i="5"/>
  <c r="AG22" i="5"/>
  <c r="AF22" i="5"/>
  <c r="K22" i="5"/>
  <c r="C22" i="5" s="1"/>
  <c r="AM21" i="5"/>
  <c r="AL21" i="5"/>
  <c r="AK21" i="5"/>
  <c r="AJ21" i="5"/>
  <c r="AI21" i="5"/>
  <c r="AH21" i="5"/>
  <c r="AG21" i="5"/>
  <c r="AF21" i="5"/>
  <c r="K21" i="5"/>
  <c r="C21" i="5" s="1"/>
  <c r="AM20" i="5"/>
  <c r="AL20" i="5"/>
  <c r="AK20" i="5"/>
  <c r="AJ20" i="5"/>
  <c r="AI20" i="5"/>
  <c r="AH20" i="5"/>
  <c r="AG20" i="5"/>
  <c r="AF20" i="5"/>
  <c r="K20" i="5"/>
  <c r="C20" i="5" s="1"/>
  <c r="AM19" i="5"/>
  <c r="AL19" i="5"/>
  <c r="AK19" i="5"/>
  <c r="AJ19" i="5"/>
  <c r="AI19" i="5"/>
  <c r="AH19" i="5"/>
  <c r="AG19" i="5"/>
  <c r="AF19" i="5"/>
  <c r="K19" i="5"/>
  <c r="C19" i="5" s="1"/>
  <c r="AM18" i="5"/>
  <c r="AL18" i="5"/>
  <c r="AK18" i="5"/>
  <c r="AJ18" i="5"/>
  <c r="AI18" i="5"/>
  <c r="AH18" i="5"/>
  <c r="AG18" i="5"/>
  <c r="AF18" i="5"/>
  <c r="K18" i="5"/>
  <c r="C18" i="5" s="1"/>
  <c r="AM17" i="5"/>
  <c r="AL17" i="5"/>
  <c r="AK17" i="5"/>
  <c r="AJ17" i="5"/>
  <c r="AI17" i="5"/>
  <c r="AH17" i="5"/>
  <c r="AG17" i="5"/>
  <c r="AF17" i="5"/>
  <c r="K17" i="5"/>
  <c r="C17" i="5" s="1"/>
  <c r="AM16" i="5"/>
  <c r="AL16" i="5"/>
  <c r="AK16" i="5"/>
  <c r="AJ16" i="5"/>
  <c r="AI16" i="5"/>
  <c r="AH16" i="5"/>
  <c r="AG16" i="5"/>
  <c r="AF16" i="5"/>
  <c r="K16" i="5"/>
  <c r="C16" i="5" s="1"/>
  <c r="AM15" i="5"/>
  <c r="AL15" i="5"/>
  <c r="AK15" i="5"/>
  <c r="AJ15" i="5"/>
  <c r="AI15" i="5"/>
  <c r="AH15" i="5"/>
  <c r="AG15" i="5"/>
  <c r="AF15" i="5"/>
  <c r="K15" i="5"/>
  <c r="C15" i="5"/>
  <c r="AM14" i="5"/>
  <c r="AL14" i="5"/>
  <c r="AK14" i="5"/>
  <c r="AJ14" i="5"/>
  <c r="AI14" i="5"/>
  <c r="AH14" i="5"/>
  <c r="AG14" i="5"/>
  <c r="AF14" i="5"/>
  <c r="K14" i="5"/>
  <c r="C14" i="5" s="1"/>
  <c r="AM13" i="5"/>
  <c r="AL13" i="5"/>
  <c r="AK13" i="5"/>
  <c r="AJ13" i="5"/>
  <c r="AI13" i="5"/>
  <c r="AH13" i="5"/>
  <c r="AG13" i="5"/>
  <c r="AF13" i="5"/>
  <c r="K13" i="5"/>
  <c r="C13" i="5" s="1"/>
  <c r="AM12" i="5"/>
  <c r="AL12" i="5"/>
  <c r="AK12" i="5"/>
  <c r="AJ12" i="5"/>
  <c r="AI12" i="5"/>
  <c r="AH12" i="5"/>
  <c r="AG12" i="5"/>
  <c r="AF12" i="5"/>
  <c r="K12" i="5"/>
  <c r="C12" i="5" s="1"/>
  <c r="AM11" i="5"/>
  <c r="AL11" i="5"/>
  <c r="AK11" i="5"/>
  <c r="AJ11" i="5"/>
  <c r="AI11" i="5"/>
  <c r="AH11" i="5"/>
  <c r="AG11" i="5"/>
  <c r="AF11" i="5"/>
  <c r="K11" i="5"/>
  <c r="C11" i="5"/>
  <c r="AM10" i="5"/>
  <c r="AL10" i="5"/>
  <c r="AK10" i="5"/>
  <c r="AJ10" i="5"/>
  <c r="AI10" i="5"/>
  <c r="AH10" i="5"/>
  <c r="AG10" i="5"/>
  <c r="AF10" i="5"/>
  <c r="K10" i="5"/>
  <c r="C10" i="5" s="1"/>
  <c r="AM9" i="5"/>
  <c r="AL9" i="5"/>
  <c r="AK9" i="5"/>
  <c r="AJ9" i="5"/>
  <c r="AI9" i="5"/>
  <c r="AH9" i="5"/>
  <c r="AG9" i="5"/>
  <c r="AF9" i="5"/>
  <c r="K9" i="5"/>
  <c r="C9" i="5" s="1"/>
  <c r="AM8" i="5"/>
  <c r="AL8" i="5"/>
  <c r="AK8" i="5"/>
  <c r="AJ8" i="5"/>
  <c r="AI8" i="5"/>
  <c r="AH8" i="5"/>
  <c r="AG8" i="5"/>
  <c r="AF8" i="5"/>
  <c r="K8" i="5"/>
  <c r="C8" i="5" s="1"/>
  <c r="AM7" i="5"/>
  <c r="AL7" i="5"/>
  <c r="AK7" i="5"/>
  <c r="AJ7" i="5"/>
  <c r="AI7" i="5"/>
  <c r="AH7" i="5"/>
  <c r="AG7" i="5"/>
  <c r="AF7" i="5"/>
  <c r="K7" i="5"/>
  <c r="C7" i="5"/>
  <c r="AM6" i="5"/>
  <c r="AL6" i="5"/>
  <c r="AK6" i="5"/>
  <c r="AJ6" i="5"/>
  <c r="AI6" i="5"/>
  <c r="AH6" i="5"/>
  <c r="AG6" i="5"/>
  <c r="AF6" i="5"/>
  <c r="C6" i="5"/>
  <c r="AM5" i="5"/>
  <c r="AL5" i="5"/>
  <c r="AK5" i="5"/>
  <c r="AJ5" i="5"/>
  <c r="AI5" i="5"/>
  <c r="AH5" i="5"/>
  <c r="AG5" i="5"/>
  <c r="AF5" i="5"/>
  <c r="C5" i="5"/>
  <c r="AM4" i="5"/>
  <c r="AL4" i="5"/>
  <c r="AK4" i="5"/>
  <c r="AJ4" i="5"/>
  <c r="AI4" i="5"/>
  <c r="AH4" i="5"/>
  <c r="AG4" i="5"/>
  <c r="AF4" i="5"/>
  <c r="C4" i="5"/>
  <c r="AM3" i="5"/>
  <c r="AL3" i="5"/>
  <c r="AK3" i="5"/>
  <c r="AJ3" i="5"/>
  <c r="AI3" i="5"/>
  <c r="AH3" i="5"/>
  <c r="AG3" i="5"/>
  <c r="AF3" i="5"/>
  <c r="C3" i="5"/>
  <c r="AN13" i="5" l="1"/>
  <c r="AO13" i="5" s="1"/>
  <c r="AN16" i="5"/>
  <c r="AO16" i="5" s="1"/>
  <c r="D16" i="5" s="1"/>
  <c r="E16" i="5" s="1"/>
  <c r="AN19" i="5"/>
  <c r="AO19" i="5" s="1"/>
  <c r="AN8" i="5"/>
  <c r="AO8" i="5" s="1"/>
  <c r="D8" i="5" s="1"/>
  <c r="E8" i="5" s="1"/>
  <c r="AN11" i="5"/>
  <c r="AO11" i="5" s="1"/>
  <c r="AN3" i="5"/>
  <c r="AO3" i="5" s="1"/>
  <c r="U27" i="5"/>
  <c r="U32" i="5" s="1"/>
  <c r="M32" i="5"/>
  <c r="AN9" i="5"/>
  <c r="AO9" i="5" s="1"/>
  <c r="D9" i="5" s="1"/>
  <c r="E9" i="5" s="1"/>
  <c r="AN15" i="5"/>
  <c r="AO15" i="5" s="1"/>
  <c r="D15" i="5" s="1"/>
  <c r="E15" i="5" s="1"/>
  <c r="AN4" i="5"/>
  <c r="AO4" i="5" s="1"/>
  <c r="AN7" i="5"/>
  <c r="AO7" i="5" s="1"/>
  <c r="D7" i="5" s="1"/>
  <c r="E7" i="5" s="1"/>
  <c r="AN17" i="5"/>
  <c r="AO17" i="5" s="1"/>
  <c r="D17" i="5" s="1"/>
  <c r="E17" i="5" s="1"/>
  <c r="C30" i="5"/>
  <c r="C28" i="5" s="1"/>
  <c r="D13" i="5"/>
  <c r="E13" i="5" s="1"/>
  <c r="D20" i="5"/>
  <c r="E20" i="5" s="1"/>
  <c r="D11" i="5"/>
  <c r="E11" i="5" s="1"/>
  <c r="D19" i="5"/>
  <c r="E19" i="5" s="1"/>
  <c r="D4" i="5"/>
  <c r="E4" i="5" s="1"/>
  <c r="AN6" i="5"/>
  <c r="AO6" i="5" s="1"/>
  <c r="D6" i="5" s="1"/>
  <c r="E6" i="5" s="1"/>
  <c r="AN14" i="5"/>
  <c r="AO14" i="5" s="1"/>
  <c r="D14" i="5" s="1"/>
  <c r="E14" i="5" s="1"/>
  <c r="AN21" i="5"/>
  <c r="AO21" i="5" s="1"/>
  <c r="D21" i="5" s="1"/>
  <c r="E21" i="5" s="1"/>
  <c r="AN23" i="5"/>
  <c r="AO23" i="5" s="1"/>
  <c r="D23" i="5" s="1"/>
  <c r="E23" i="5" s="1"/>
  <c r="AN25" i="5"/>
  <c r="AO25" i="5" s="1"/>
  <c r="D25" i="5" s="1"/>
  <c r="E25" i="5" s="1"/>
  <c r="AJ27" i="5"/>
  <c r="D3" i="5"/>
  <c r="AN12" i="5"/>
  <c r="AO12" i="5" s="1"/>
  <c r="D12" i="5" s="1"/>
  <c r="E12" i="5" s="1"/>
  <c r="AN20" i="5"/>
  <c r="AO20" i="5" s="1"/>
  <c r="AN5" i="5"/>
  <c r="AO5" i="5" s="1"/>
  <c r="D5" i="5" s="1"/>
  <c r="E5" i="5" s="1"/>
  <c r="AN10" i="5"/>
  <c r="AO10" i="5" s="1"/>
  <c r="D10" i="5" s="1"/>
  <c r="E10" i="5" s="1"/>
  <c r="AN18" i="5"/>
  <c r="AO18" i="5" s="1"/>
  <c r="D18" i="5" s="1"/>
  <c r="E18" i="5" s="1"/>
  <c r="AN22" i="5"/>
  <c r="AO22" i="5" s="1"/>
  <c r="D22" i="5" s="1"/>
  <c r="E22" i="5" s="1"/>
  <c r="AN24" i="5"/>
  <c r="AO24" i="5" s="1"/>
  <c r="D24" i="5" s="1"/>
  <c r="E24" i="5" s="1"/>
  <c r="AN26" i="5"/>
  <c r="AO26" i="5" s="1"/>
  <c r="D26" i="5" s="1"/>
  <c r="E26" i="5" s="1"/>
  <c r="AG27" i="5"/>
  <c r="AK27" i="5"/>
  <c r="AH27" i="5"/>
  <c r="AN27" i="5" s="1"/>
  <c r="AO27" i="5" s="1"/>
  <c r="D27" i="5" s="1"/>
  <c r="E27" i="5" s="1"/>
  <c r="AL27" i="5"/>
  <c r="AI27" i="5"/>
  <c r="AI3" i="3"/>
  <c r="AJ3" i="3"/>
  <c r="AI4" i="3"/>
  <c r="AJ4" i="3"/>
  <c r="AI5" i="3"/>
  <c r="AJ5" i="3"/>
  <c r="AI6" i="3"/>
  <c r="AJ6" i="3"/>
  <c r="AI7" i="3"/>
  <c r="AJ7" i="3"/>
  <c r="AI8" i="3"/>
  <c r="AJ8" i="3"/>
  <c r="AI9" i="3"/>
  <c r="AJ9" i="3"/>
  <c r="AI10" i="3"/>
  <c r="AJ10" i="3"/>
  <c r="AI11" i="3"/>
  <c r="AJ11" i="3"/>
  <c r="AI12" i="3"/>
  <c r="AJ12" i="3"/>
  <c r="AI13" i="3"/>
  <c r="AJ13" i="3"/>
  <c r="AI14" i="3"/>
  <c r="AJ14" i="3"/>
  <c r="AI15" i="3"/>
  <c r="AJ15" i="3"/>
  <c r="AI16" i="3"/>
  <c r="AJ16" i="3"/>
  <c r="AI17" i="3"/>
  <c r="AJ17" i="3"/>
  <c r="AI18" i="3"/>
  <c r="AJ18" i="3"/>
  <c r="AI19" i="3"/>
  <c r="AJ19" i="3"/>
  <c r="AI20" i="3"/>
  <c r="AJ20" i="3"/>
  <c r="AI21" i="3"/>
  <c r="AJ21" i="3"/>
  <c r="AI22" i="3"/>
  <c r="AJ22" i="3"/>
  <c r="AI23" i="3"/>
  <c r="AJ23" i="3"/>
  <c r="AI24" i="3"/>
  <c r="AJ24" i="3"/>
  <c r="AI25" i="3"/>
  <c r="AJ25" i="3"/>
  <c r="AI26" i="3"/>
  <c r="AJ26" i="3"/>
  <c r="AJ27" i="3"/>
  <c r="AM3" i="3"/>
  <c r="AM4" i="3"/>
  <c r="AM5" i="3"/>
  <c r="AM6" i="3"/>
  <c r="AM7" i="3"/>
  <c r="AM8" i="3"/>
  <c r="AM9" i="3"/>
  <c r="AM10" i="3"/>
  <c r="AM11" i="3"/>
  <c r="AM12" i="3"/>
  <c r="AM13" i="3"/>
  <c r="AM14" i="3"/>
  <c r="AM15" i="3"/>
  <c r="AM16" i="3"/>
  <c r="AM17" i="3"/>
  <c r="AM18" i="3"/>
  <c r="AM19" i="3"/>
  <c r="AM20" i="3"/>
  <c r="AM21" i="3"/>
  <c r="AM22" i="3"/>
  <c r="AM23" i="3"/>
  <c r="AM24" i="3"/>
  <c r="AM25" i="3"/>
  <c r="AM26" i="3"/>
  <c r="P27" i="3"/>
  <c r="P32" i="3" s="1"/>
  <c r="Q27" i="3"/>
  <c r="Q32" i="3"/>
  <c r="T27" i="3"/>
  <c r="AM27" i="3" s="1"/>
  <c r="T32" i="3"/>
  <c r="AI27" i="3" l="1"/>
  <c r="E3" i="5"/>
  <c r="E30" i="5" s="1"/>
  <c r="E28" i="5" s="1"/>
  <c r="D30" i="5"/>
  <c r="D28" i="5" s="1"/>
  <c r="F30" i="3"/>
  <c r="F28" i="3" s="1"/>
  <c r="B30" i="3"/>
  <c r="B28" i="3" s="1"/>
  <c r="AK4" i="3"/>
  <c r="AL4" i="3"/>
  <c r="AN4" i="3"/>
  <c r="AO4" i="3"/>
  <c r="AP4" i="3"/>
  <c r="AK5" i="3"/>
  <c r="AL5" i="3"/>
  <c r="AN5" i="3"/>
  <c r="AO5" i="3"/>
  <c r="AP5" i="3"/>
  <c r="AK6" i="3"/>
  <c r="AL6" i="3"/>
  <c r="AN6" i="3"/>
  <c r="AO6" i="3"/>
  <c r="AP6" i="3"/>
  <c r="AK7" i="3"/>
  <c r="AL7" i="3"/>
  <c r="AN7" i="3"/>
  <c r="AO7" i="3"/>
  <c r="AP7" i="3"/>
  <c r="AK8" i="3"/>
  <c r="AL8" i="3"/>
  <c r="AN8" i="3"/>
  <c r="AO8" i="3"/>
  <c r="AP8" i="3"/>
  <c r="AK9" i="3"/>
  <c r="AL9" i="3"/>
  <c r="AN9" i="3"/>
  <c r="AO9" i="3"/>
  <c r="AP9" i="3"/>
  <c r="AK10" i="3"/>
  <c r="AL10" i="3"/>
  <c r="AN10" i="3"/>
  <c r="AO10" i="3"/>
  <c r="AP10" i="3"/>
  <c r="AK11" i="3"/>
  <c r="AL11" i="3"/>
  <c r="AN11" i="3"/>
  <c r="AO11" i="3"/>
  <c r="AP11" i="3"/>
  <c r="AK12" i="3"/>
  <c r="AL12" i="3"/>
  <c r="AN12" i="3"/>
  <c r="AO12" i="3"/>
  <c r="AP12" i="3"/>
  <c r="AK13" i="3"/>
  <c r="AL13" i="3"/>
  <c r="AN13" i="3"/>
  <c r="AO13" i="3"/>
  <c r="AP13" i="3"/>
  <c r="AK14" i="3"/>
  <c r="AL14" i="3"/>
  <c r="AN14" i="3"/>
  <c r="AO14" i="3"/>
  <c r="AP14" i="3"/>
  <c r="AK15" i="3"/>
  <c r="AL15" i="3"/>
  <c r="AN15" i="3"/>
  <c r="AO15" i="3"/>
  <c r="AP15" i="3"/>
  <c r="AK16" i="3"/>
  <c r="AL16" i="3"/>
  <c r="AN16" i="3"/>
  <c r="AO16" i="3"/>
  <c r="AP16" i="3"/>
  <c r="AK17" i="3"/>
  <c r="AL17" i="3"/>
  <c r="AN17" i="3"/>
  <c r="AO17" i="3"/>
  <c r="AP17" i="3"/>
  <c r="AK18" i="3"/>
  <c r="AL18" i="3"/>
  <c r="AN18" i="3"/>
  <c r="AO18" i="3"/>
  <c r="AP18" i="3"/>
  <c r="AK19" i="3"/>
  <c r="AL19" i="3"/>
  <c r="AN19" i="3"/>
  <c r="AO19" i="3"/>
  <c r="AP19" i="3"/>
  <c r="AK20" i="3"/>
  <c r="AL20" i="3"/>
  <c r="AN20" i="3"/>
  <c r="AO20" i="3"/>
  <c r="AP20" i="3"/>
  <c r="AK21" i="3"/>
  <c r="AL21" i="3"/>
  <c r="AN21" i="3"/>
  <c r="AO21" i="3"/>
  <c r="AP21" i="3"/>
  <c r="AK22" i="3"/>
  <c r="AL22" i="3"/>
  <c r="AN22" i="3"/>
  <c r="AO22" i="3"/>
  <c r="AP22" i="3"/>
  <c r="AK23" i="3"/>
  <c r="AL23" i="3"/>
  <c r="AN23" i="3"/>
  <c r="AO23" i="3"/>
  <c r="AP23" i="3"/>
  <c r="AK24" i="3"/>
  <c r="AL24" i="3"/>
  <c r="AN24" i="3"/>
  <c r="AO24" i="3"/>
  <c r="AP24" i="3"/>
  <c r="AK25" i="3"/>
  <c r="AL25" i="3"/>
  <c r="AN25" i="3"/>
  <c r="AO25" i="3"/>
  <c r="AP25" i="3"/>
  <c r="AK26" i="3"/>
  <c r="AL26" i="3"/>
  <c r="AN26" i="3"/>
  <c r="AO26" i="3"/>
  <c r="AP26" i="3"/>
  <c r="AP27" i="3"/>
  <c r="AK3" i="3"/>
  <c r="AL3" i="3"/>
  <c r="AN3" i="3"/>
  <c r="AO3" i="3"/>
  <c r="AP3" i="3"/>
  <c r="V27" i="3"/>
  <c r="AO27" i="3" s="1"/>
  <c r="U27" i="3"/>
  <c r="AN27" i="3" s="1"/>
  <c r="S27" i="3"/>
  <c r="AL27" i="3" s="1"/>
  <c r="R27" i="3"/>
  <c r="AK27" i="3" s="1"/>
  <c r="V32" i="3" l="1"/>
  <c r="AQ26" i="3"/>
  <c r="AR26" i="3" s="1"/>
  <c r="AQ22" i="3"/>
  <c r="AR22" i="3" s="1"/>
  <c r="AQ18" i="3"/>
  <c r="AR18" i="3" s="1"/>
  <c r="AQ14" i="3"/>
  <c r="AR14" i="3" s="1"/>
  <c r="AQ10" i="3"/>
  <c r="AR10" i="3" s="1"/>
  <c r="AQ6" i="3"/>
  <c r="AR6" i="3" s="1"/>
  <c r="AQ3" i="3"/>
  <c r="AR3" i="3" s="1"/>
  <c r="AQ23" i="3"/>
  <c r="AR23" i="3" s="1"/>
  <c r="AQ19" i="3"/>
  <c r="AR19" i="3" s="1"/>
  <c r="AQ15" i="3"/>
  <c r="AR15" i="3" s="1"/>
  <c r="AQ11" i="3"/>
  <c r="AR11" i="3" s="1"/>
  <c r="AQ7" i="3"/>
  <c r="AR7" i="3" s="1"/>
  <c r="S32" i="3"/>
  <c r="AQ25" i="3"/>
  <c r="AR25" i="3" s="1"/>
  <c r="AQ21" i="3"/>
  <c r="AR21" i="3" s="1"/>
  <c r="AQ17" i="3"/>
  <c r="AR17" i="3" s="1"/>
  <c r="AQ13" i="3"/>
  <c r="AR13" i="3" s="1"/>
  <c r="AQ9" i="3"/>
  <c r="AR9" i="3" s="1"/>
  <c r="AQ5" i="3"/>
  <c r="AR5" i="3" s="1"/>
  <c r="R32" i="3"/>
  <c r="AQ24" i="3"/>
  <c r="AR24" i="3" s="1"/>
  <c r="AQ20" i="3"/>
  <c r="AR20" i="3" s="1"/>
  <c r="AQ16" i="3"/>
  <c r="AR16" i="3" s="1"/>
  <c r="AQ12" i="3"/>
  <c r="AR12" i="3" s="1"/>
  <c r="AQ8" i="3"/>
  <c r="AR8" i="3" s="1"/>
  <c r="AQ4" i="3"/>
  <c r="AR4" i="3" s="1"/>
  <c r="X27" i="3"/>
  <c r="X32" i="3" s="1"/>
  <c r="U32" i="3"/>
  <c r="AQ27" i="3"/>
  <c r="C4" i="3"/>
  <c r="C5" i="3"/>
  <c r="C6" i="3"/>
  <c r="C27" i="3"/>
  <c r="C3" i="3"/>
  <c r="N26" i="3"/>
  <c r="C26" i="3" s="1"/>
  <c r="N25" i="3"/>
  <c r="C25" i="3" s="1"/>
  <c r="N24" i="3"/>
  <c r="C24" i="3" s="1"/>
  <c r="N23" i="3"/>
  <c r="C23" i="3" s="1"/>
  <c r="N22" i="3"/>
  <c r="C22" i="3" s="1"/>
  <c r="N21" i="3"/>
  <c r="C21" i="3" s="1"/>
  <c r="N20" i="3"/>
  <c r="C20" i="3" s="1"/>
  <c r="N19" i="3"/>
  <c r="C19" i="3" s="1"/>
  <c r="N18" i="3"/>
  <c r="C18" i="3" s="1"/>
  <c r="N17" i="3"/>
  <c r="C17" i="3" s="1"/>
  <c r="N16" i="3"/>
  <c r="C16" i="3" s="1"/>
  <c r="N15" i="3"/>
  <c r="C15" i="3" s="1"/>
  <c r="N14" i="3"/>
  <c r="C14" i="3" s="1"/>
  <c r="N13" i="3"/>
  <c r="C13" i="3" s="1"/>
  <c r="N12" i="3"/>
  <c r="C12" i="3" s="1"/>
  <c r="N11" i="3"/>
  <c r="C11" i="3" s="1"/>
  <c r="N10" i="3"/>
  <c r="C10" i="3" s="1"/>
  <c r="N9" i="3"/>
  <c r="C9" i="3" s="1"/>
  <c r="N8" i="3"/>
  <c r="C8" i="3" s="1"/>
  <c r="N7" i="3"/>
  <c r="C7" i="3" s="1"/>
  <c r="D19" i="3" l="1"/>
  <c r="E19" i="3" s="1"/>
  <c r="D10" i="3"/>
  <c r="E10" i="3" s="1"/>
  <c r="D26" i="3"/>
  <c r="E26" i="3" s="1"/>
  <c r="C30" i="3"/>
  <c r="C28" i="3" s="1"/>
  <c r="D14" i="3"/>
  <c r="E14" i="3" s="1"/>
  <c r="D7" i="3"/>
  <c r="D23" i="3"/>
  <c r="E23" i="3" s="1"/>
  <c r="D8" i="3"/>
  <c r="E8" i="3" s="1"/>
  <c r="D24" i="3"/>
  <c r="E24" i="3" s="1"/>
  <c r="D13" i="3"/>
  <c r="E13" i="3" s="1"/>
  <c r="D17" i="3"/>
  <c r="E17" i="3" s="1"/>
  <c r="D6" i="3"/>
  <c r="E6" i="3" s="1"/>
  <c r="D11" i="3"/>
  <c r="E11" i="3" s="1"/>
  <c r="D12" i="3"/>
  <c r="E12" i="3" s="1"/>
  <c r="D16" i="3"/>
  <c r="E16" i="3" s="1"/>
  <c r="D20" i="3"/>
  <c r="E20" i="3" s="1"/>
  <c r="D18" i="3"/>
  <c r="E18" i="3" s="1"/>
  <c r="D22" i="3"/>
  <c r="E22" i="3" s="1"/>
  <c r="D4" i="3"/>
  <c r="E4" i="3" s="1"/>
  <c r="D21" i="3"/>
  <c r="E21" i="3" s="1"/>
  <c r="D5" i="3"/>
  <c r="E5" i="3" s="1"/>
  <c r="D15" i="3"/>
  <c r="E15" i="3" s="1"/>
  <c r="D3" i="3"/>
  <c r="E3" i="3" s="1"/>
  <c r="D9" i="3"/>
  <c r="E9" i="3" s="1"/>
  <c r="D25" i="3"/>
  <c r="E25" i="3" s="1"/>
  <c r="AR27" i="3"/>
  <c r="D27" i="3" s="1"/>
  <c r="E27" i="3" s="1"/>
  <c r="I9" i="3" l="1"/>
  <c r="H9" i="3"/>
  <c r="I20" i="3"/>
  <c r="H20" i="3"/>
  <c r="I8" i="3"/>
  <c r="H8" i="3"/>
  <c r="H27" i="3"/>
  <c r="I27" i="3"/>
  <c r="H15" i="3"/>
  <c r="I15" i="3"/>
  <c r="H22" i="3"/>
  <c r="I22" i="3"/>
  <c r="I12" i="3"/>
  <c r="H12" i="3"/>
  <c r="I13" i="3"/>
  <c r="H13" i="3"/>
  <c r="H10" i="3"/>
  <c r="I10" i="3"/>
  <c r="I21" i="3"/>
  <c r="H21" i="3"/>
  <c r="H6" i="3"/>
  <c r="I6" i="3"/>
  <c r="I3" i="3"/>
  <c r="H3" i="3"/>
  <c r="I4" i="3"/>
  <c r="H4" i="3"/>
  <c r="I16" i="3"/>
  <c r="H16" i="3"/>
  <c r="I17" i="3"/>
  <c r="H17" i="3"/>
  <c r="H23" i="3"/>
  <c r="I23" i="3"/>
  <c r="H26" i="3"/>
  <c r="I26" i="3"/>
  <c r="I25" i="3"/>
  <c r="H25" i="3"/>
  <c r="I5" i="3"/>
  <c r="H5" i="3"/>
  <c r="H18" i="3"/>
  <c r="I18" i="3"/>
  <c r="H11" i="3"/>
  <c r="I11" i="3"/>
  <c r="I24" i="3"/>
  <c r="H24" i="3"/>
  <c r="H14" i="3"/>
  <c r="I14" i="3"/>
  <c r="H19" i="3"/>
  <c r="I19" i="3"/>
  <c r="E7" i="3"/>
  <c r="D30" i="3"/>
  <c r="D28" i="3" s="1"/>
  <c r="E30" i="3" l="1"/>
  <c r="E28" i="3" s="1"/>
  <c r="H7" i="3"/>
  <c r="I7" i="3"/>
</calcChain>
</file>

<file path=xl/sharedStrings.xml><?xml version="1.0" encoding="utf-8"?>
<sst xmlns="http://schemas.openxmlformats.org/spreadsheetml/2006/main" count="240" uniqueCount="54">
  <si>
    <t>Average annual value of slaves purchased (fob Europe/Americas)</t>
  </si>
  <si>
    <t>1681-1685</t>
  </si>
  <si>
    <t>1686-1690</t>
  </si>
  <si>
    <t>1691-1695</t>
  </si>
  <si>
    <t>1696-1700</t>
  </si>
  <si>
    <t>1701-1705</t>
  </si>
  <si>
    <t>1706-1710</t>
  </si>
  <si>
    <t>1711-1715</t>
  </si>
  <si>
    <t>1716-1720</t>
  </si>
  <si>
    <t>1721-1725</t>
  </si>
  <si>
    <t>1726-1730</t>
  </si>
  <si>
    <t>1731-1735</t>
  </si>
  <si>
    <t>1736-1740</t>
  </si>
  <si>
    <t>1741-1745</t>
  </si>
  <si>
    <t>1746-1750</t>
  </si>
  <si>
    <t>1751-1755</t>
  </si>
  <si>
    <t>1756-1760</t>
  </si>
  <si>
    <t>1761-1765</t>
  </si>
  <si>
    <t>1766-1770</t>
  </si>
  <si>
    <t>1771-1775</t>
  </si>
  <si>
    <t>1776-1780</t>
  </si>
  <si>
    <t>1781-1785</t>
  </si>
  <si>
    <t>1786-1790</t>
  </si>
  <si>
    <t>1791-1795</t>
  </si>
  <si>
    <t>1796-1800</t>
  </si>
  <si>
    <t>1801-1807</t>
  </si>
  <si>
    <t>1681-1807</t>
  </si>
  <si>
    <t xml:space="preserve">annual % share of provisions </t>
  </si>
  <si>
    <t xml:space="preserve">5-year average % share of provisions </t>
  </si>
  <si>
    <t>years</t>
  </si>
  <si>
    <t>5-year intervals</t>
  </si>
  <si>
    <t>Spain / Uruguay</t>
  </si>
  <si>
    <t>Portugal / Brazil</t>
  </si>
  <si>
    <t>Great Britain</t>
  </si>
  <si>
    <t>Netherlands</t>
  </si>
  <si>
    <t>U.S.A.</t>
  </si>
  <si>
    <t>France</t>
  </si>
  <si>
    <t>Denmark / Baltic</t>
  </si>
  <si>
    <t>Totals</t>
  </si>
  <si>
    <t>Rest</t>
  </si>
  <si>
    <t>1801-1805</t>
  </si>
  <si>
    <t>1806-1810</t>
  </si>
  <si>
    <t>No. of slaves embarked TASTD</t>
  </si>
  <si>
    <t>% share provisoned from home region</t>
  </si>
  <si>
    <t>TOTAl 1681-1807</t>
  </si>
  <si>
    <t>Total no. of slaves maintained on home region provisions</t>
  </si>
  <si>
    <t>TOTAL</t>
  </si>
  <si>
    <t>% share of total slaves embarked</t>
  </si>
  <si>
    <t>Average annual value of slave provisions (fob Europe/Americas)</t>
  </si>
  <si>
    <t>Average annual value of African-sourced slave provisions (fob Europe/Americas)</t>
  </si>
  <si>
    <t xml:space="preserve">Average annual value of African-sourced provisions (ELTIS) </t>
  </si>
  <si>
    <t>Average annual value of African-sourced provisions (c.i.f) (OUR ESTIMATES)</t>
  </si>
  <si>
    <t>1681-1800</t>
  </si>
  <si>
    <t>confidence intervals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</si>
</sst>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rgb="FFFF0000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3" xfId="0" applyFont="1" applyBorder="1"/>
    <xf numFmtId="0" fontId="2" fillId="0" borderId="3" xfId="0" applyFont="1" applyBorder="1" applyAlignment="1">
      <alignment horizontal="center"/>
    </xf>
    <xf numFmtId="3" fontId="1" fillId="0" borderId="0" xfId="0" applyNumberFormat="1" applyFont="1" applyAlignment="1">
      <alignment horizontal="center"/>
    </xf>
    <xf numFmtId="0" fontId="2" fillId="0" borderId="2" xfId="0" applyFont="1" applyBorder="1"/>
    <xf numFmtId="3" fontId="2" fillId="0" borderId="2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/>
    </xf>
    <xf numFmtId="164" fontId="1" fillId="0" borderId="0" xfId="0" applyNumberFormat="1" applyFont="1"/>
    <xf numFmtId="164" fontId="1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/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4" fillId="0" borderId="0" xfId="0" applyFont="1"/>
    <xf numFmtId="0" fontId="1" fillId="0" borderId="0" xfId="0" applyFont="1" applyAlignment="1">
      <alignment wrapText="1"/>
    </xf>
    <xf numFmtId="3" fontId="1" fillId="0" borderId="0" xfId="0" applyNumberFormat="1" applyFont="1" applyAlignment="1">
      <alignment horizontal="left"/>
    </xf>
    <xf numFmtId="2" fontId="4" fillId="0" borderId="0" xfId="0" applyNumberFormat="1" applyFont="1"/>
    <xf numFmtId="0" fontId="2" fillId="0" borderId="0" xfId="0" applyFont="1"/>
    <xf numFmtId="3" fontId="2" fillId="0" borderId="0" xfId="0" applyNumberFormat="1" applyFont="1" applyAlignment="1">
      <alignment horizontal="left"/>
    </xf>
    <xf numFmtId="4" fontId="1" fillId="0" borderId="0" xfId="0" applyNumberFormat="1" applyFont="1" applyAlignment="1">
      <alignment horizontal="left"/>
    </xf>
    <xf numFmtId="3" fontId="2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3" fontId="4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left"/>
    </xf>
    <xf numFmtId="9" fontId="2" fillId="0" borderId="0" xfId="0" applyNumberFormat="1" applyFont="1" applyBorder="1" applyAlignment="1">
      <alignment horizontal="center"/>
    </xf>
    <xf numFmtId="0" fontId="1" fillId="0" borderId="0" xfId="0" applyFont="1" applyFill="1" applyAlignment="1">
      <alignment wrapText="1"/>
    </xf>
    <xf numFmtId="0" fontId="4" fillId="0" borderId="0" xfId="0" applyFont="1" applyFill="1"/>
    <xf numFmtId="3" fontId="1" fillId="0" borderId="0" xfId="0" applyNumberFormat="1" applyFont="1" applyFill="1" applyAlignment="1">
      <alignment horizontal="left"/>
    </xf>
    <xf numFmtId="3" fontId="2" fillId="0" borderId="0" xfId="0" applyNumberFormat="1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3615158291744"/>
          <c:y val="6.6505911790530711E-2"/>
          <c:w val="0.75890515150468385"/>
          <c:h val="0.71629375625466318"/>
        </c:manualLayout>
      </c:layout>
      <c:lineChart>
        <c:grouping val="standard"/>
        <c:varyColors val="0"/>
        <c:ser>
          <c:idx val="0"/>
          <c:order val="0"/>
          <c:tx>
            <c:v>Eltis' estimates</c:v>
          </c:tx>
          <c:spPr>
            <a:ln w="34925">
              <a:solidFill>
                <a:schemeClr val="tx1">
                  <a:lumMod val="50000"/>
                  <a:lumOff val="50000"/>
                </a:schemeClr>
              </a:solidFill>
              <a:prstDash val="sysDash"/>
            </a:ln>
          </c:spPr>
          <c:marker>
            <c:symbol val="none"/>
          </c:marker>
          <c:cat>
            <c:strRef>
              <c:f>'App Table A7 Americas 50%  '!$A$3:$A$27</c:f>
              <c:strCache>
                <c:ptCount val="25"/>
                <c:pt idx="0">
                  <c:v>1681-1685</c:v>
                </c:pt>
                <c:pt idx="1">
                  <c:v>1686-1690</c:v>
                </c:pt>
                <c:pt idx="2">
                  <c:v>1691-1695</c:v>
                </c:pt>
                <c:pt idx="3">
                  <c:v>1696-1700</c:v>
                </c:pt>
                <c:pt idx="4">
                  <c:v>1701-1705</c:v>
                </c:pt>
                <c:pt idx="5">
                  <c:v>1706-1710</c:v>
                </c:pt>
                <c:pt idx="6">
                  <c:v>1711-1715</c:v>
                </c:pt>
                <c:pt idx="7">
                  <c:v>1716-1720</c:v>
                </c:pt>
                <c:pt idx="8">
                  <c:v>1721-1725</c:v>
                </c:pt>
                <c:pt idx="9">
                  <c:v>1726-1730</c:v>
                </c:pt>
                <c:pt idx="10">
                  <c:v>1731-1735</c:v>
                </c:pt>
                <c:pt idx="11">
                  <c:v>1736-1740</c:v>
                </c:pt>
                <c:pt idx="12">
                  <c:v>1741-1745</c:v>
                </c:pt>
                <c:pt idx="13">
                  <c:v>1746-1750</c:v>
                </c:pt>
                <c:pt idx="14">
                  <c:v>1751-1755</c:v>
                </c:pt>
                <c:pt idx="15">
                  <c:v>1756-1760</c:v>
                </c:pt>
                <c:pt idx="16">
                  <c:v>1761-1765</c:v>
                </c:pt>
                <c:pt idx="17">
                  <c:v>1766-1770</c:v>
                </c:pt>
                <c:pt idx="18">
                  <c:v>1771-1775</c:v>
                </c:pt>
                <c:pt idx="19">
                  <c:v>1776-1780</c:v>
                </c:pt>
                <c:pt idx="20">
                  <c:v>1781-1785</c:v>
                </c:pt>
                <c:pt idx="21">
                  <c:v>1786-1790</c:v>
                </c:pt>
                <c:pt idx="22">
                  <c:v>1791-1795</c:v>
                </c:pt>
                <c:pt idx="23">
                  <c:v>1796-1800</c:v>
                </c:pt>
                <c:pt idx="24">
                  <c:v>1801-1807</c:v>
                </c:pt>
              </c:strCache>
            </c:strRef>
          </c:cat>
          <c:val>
            <c:numRef>
              <c:f>'App Table A7 Americas 50%  '!$F$3:$F$27</c:f>
              <c:numCache>
                <c:formatCode>#,##0</c:formatCode>
                <c:ptCount val="25"/>
                <c:pt idx="0">
                  <c:v>55407.305</c:v>
                </c:pt>
                <c:pt idx="1">
                  <c:v>44604.15</c:v>
                </c:pt>
                <c:pt idx="2">
                  <c:v>57026.464999999997</c:v>
                </c:pt>
                <c:pt idx="3">
                  <c:v>104402.345</c:v>
                </c:pt>
                <c:pt idx="4">
                  <c:v>101186.17</c:v>
                </c:pt>
                <c:pt idx="5">
                  <c:v>101064.11500000001</c:v>
                </c:pt>
                <c:pt idx="6">
                  <c:v>128074.83500000001</c:v>
                </c:pt>
                <c:pt idx="7">
                  <c:v>186132.845</c:v>
                </c:pt>
                <c:pt idx="8">
                  <c:v>264066.25</c:v>
                </c:pt>
                <c:pt idx="9">
                  <c:v>202311.57</c:v>
                </c:pt>
                <c:pt idx="10">
                  <c:v>135342</c:v>
                </c:pt>
                <c:pt idx="11">
                  <c:v>198499.54</c:v>
                </c:pt>
                <c:pt idx="12">
                  <c:v>208600.23499999999</c:v>
                </c:pt>
                <c:pt idx="13">
                  <c:v>231379.20000000001</c:v>
                </c:pt>
                <c:pt idx="14">
                  <c:v>276630.70500000002</c:v>
                </c:pt>
                <c:pt idx="15">
                  <c:v>203949.785</c:v>
                </c:pt>
                <c:pt idx="16">
                  <c:v>410344.79</c:v>
                </c:pt>
                <c:pt idx="17">
                  <c:v>642064.92000000004</c:v>
                </c:pt>
                <c:pt idx="18">
                  <c:v>774283.96</c:v>
                </c:pt>
                <c:pt idx="19">
                  <c:v>359969.03499999997</c:v>
                </c:pt>
                <c:pt idx="20">
                  <c:v>678382.20499999996</c:v>
                </c:pt>
                <c:pt idx="21">
                  <c:v>1226663.5649999999</c:v>
                </c:pt>
                <c:pt idx="22">
                  <c:v>884475.42</c:v>
                </c:pt>
                <c:pt idx="23">
                  <c:v>933274.76</c:v>
                </c:pt>
                <c:pt idx="24">
                  <c:v>1115467.855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05D0-4522-ADED-79129AE786F1}"/>
            </c:ext>
          </c:extLst>
        </c:ser>
        <c:ser>
          <c:idx val="1"/>
          <c:order val="1"/>
          <c:tx>
            <c:v>Our estimates</c:v>
          </c:tx>
          <c:spPr>
            <a:ln w="34925">
              <a:solidFill>
                <a:schemeClr val="tx1">
                  <a:lumMod val="85000"/>
                  <a:lumOff val="15000"/>
                </a:schemeClr>
              </a:solidFill>
            </a:ln>
          </c:spPr>
          <c:marker>
            <c:symbol val="none"/>
          </c:marker>
          <c:cat>
            <c:strRef>
              <c:f>'App Table A7 Americas 50%  '!$A$3:$A$27</c:f>
              <c:strCache>
                <c:ptCount val="25"/>
                <c:pt idx="0">
                  <c:v>1681-1685</c:v>
                </c:pt>
                <c:pt idx="1">
                  <c:v>1686-1690</c:v>
                </c:pt>
                <c:pt idx="2">
                  <c:v>1691-1695</c:v>
                </c:pt>
                <c:pt idx="3">
                  <c:v>1696-1700</c:v>
                </c:pt>
                <c:pt idx="4">
                  <c:v>1701-1705</c:v>
                </c:pt>
                <c:pt idx="5">
                  <c:v>1706-1710</c:v>
                </c:pt>
                <c:pt idx="6">
                  <c:v>1711-1715</c:v>
                </c:pt>
                <c:pt idx="7">
                  <c:v>1716-1720</c:v>
                </c:pt>
                <c:pt idx="8">
                  <c:v>1721-1725</c:v>
                </c:pt>
                <c:pt idx="9">
                  <c:v>1726-1730</c:v>
                </c:pt>
                <c:pt idx="10">
                  <c:v>1731-1735</c:v>
                </c:pt>
                <c:pt idx="11">
                  <c:v>1736-1740</c:v>
                </c:pt>
                <c:pt idx="12">
                  <c:v>1741-1745</c:v>
                </c:pt>
                <c:pt idx="13">
                  <c:v>1746-1750</c:v>
                </c:pt>
                <c:pt idx="14">
                  <c:v>1751-1755</c:v>
                </c:pt>
                <c:pt idx="15">
                  <c:v>1756-1760</c:v>
                </c:pt>
                <c:pt idx="16">
                  <c:v>1761-1765</c:v>
                </c:pt>
                <c:pt idx="17">
                  <c:v>1766-1770</c:v>
                </c:pt>
                <c:pt idx="18">
                  <c:v>1771-1775</c:v>
                </c:pt>
                <c:pt idx="19">
                  <c:v>1776-1780</c:v>
                </c:pt>
                <c:pt idx="20">
                  <c:v>1781-1785</c:v>
                </c:pt>
                <c:pt idx="21">
                  <c:v>1786-1790</c:v>
                </c:pt>
                <c:pt idx="22">
                  <c:v>1791-1795</c:v>
                </c:pt>
                <c:pt idx="23">
                  <c:v>1796-1800</c:v>
                </c:pt>
                <c:pt idx="24">
                  <c:v>1801-1807</c:v>
                </c:pt>
              </c:strCache>
            </c:strRef>
          </c:cat>
          <c:val>
            <c:numRef>
              <c:f>'App Table A7 Americas 50%  '!$E$3:$E$27</c:f>
              <c:numCache>
                <c:formatCode>#,##0</c:formatCode>
                <c:ptCount val="25"/>
                <c:pt idx="0">
                  <c:v>32479.709951306682</c:v>
                </c:pt>
                <c:pt idx="1">
                  <c:v>24447.270131566333</c:v>
                </c:pt>
                <c:pt idx="2">
                  <c:v>30647.174795928797</c:v>
                </c:pt>
                <c:pt idx="3">
                  <c:v>64371.360197675422</c:v>
                </c:pt>
                <c:pt idx="4">
                  <c:v>66562.308310103617</c:v>
                </c:pt>
                <c:pt idx="5">
                  <c:v>58190.555358422142</c:v>
                </c:pt>
                <c:pt idx="6">
                  <c:v>93249.737841232476</c:v>
                </c:pt>
                <c:pt idx="7">
                  <c:v>126463.8308284177</c:v>
                </c:pt>
                <c:pt idx="8">
                  <c:v>137515.8274725019</c:v>
                </c:pt>
                <c:pt idx="9">
                  <c:v>110955.16601051578</c:v>
                </c:pt>
                <c:pt idx="10">
                  <c:v>95754.142393683855</c:v>
                </c:pt>
                <c:pt idx="11">
                  <c:v>137561.19063559175</c:v>
                </c:pt>
                <c:pt idx="12">
                  <c:v>100943.41454011574</c:v>
                </c:pt>
                <c:pt idx="13">
                  <c:v>96859.127016087863</c:v>
                </c:pt>
                <c:pt idx="14">
                  <c:v>109929.66944387364</c:v>
                </c:pt>
                <c:pt idx="15">
                  <c:v>90940.020627924139</c:v>
                </c:pt>
                <c:pt idx="16">
                  <c:v>117624.39737733813</c:v>
                </c:pt>
                <c:pt idx="17">
                  <c:v>120702.37028539652</c:v>
                </c:pt>
                <c:pt idx="18">
                  <c:v>131622.2610168863</c:v>
                </c:pt>
                <c:pt idx="19">
                  <c:v>64925.9775984152</c:v>
                </c:pt>
                <c:pt idx="20">
                  <c:v>138310.12135352544</c:v>
                </c:pt>
                <c:pt idx="21">
                  <c:v>148363.43508468108</c:v>
                </c:pt>
                <c:pt idx="22">
                  <c:v>160319.33846043461</c:v>
                </c:pt>
                <c:pt idx="23">
                  <c:v>150459.14521368252</c:v>
                </c:pt>
                <c:pt idx="24">
                  <c:v>152435.15892963883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05D0-4522-ADED-79129AE786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1902720"/>
        <c:axId val="111904256"/>
      </c:lineChart>
      <c:catAx>
        <c:axId val="1119027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050"/>
            </a:pPr>
            <a:endParaRPr lang="en-US"/>
          </a:p>
        </c:txPr>
        <c:crossAx val="111904256"/>
        <c:crosses val="autoZero"/>
        <c:auto val="1"/>
        <c:lblAlgn val="ctr"/>
        <c:lblOffset val="100"/>
        <c:noMultiLvlLbl val="0"/>
      </c:catAx>
      <c:valAx>
        <c:axId val="111904256"/>
        <c:scaling>
          <c:orientation val="minMax"/>
          <c:max val="140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50000"/>
                  <a:lumOff val="50000"/>
                </a:schemeClr>
              </a:solidFill>
              <a:prstDash val="dash"/>
            </a:ln>
          </c:spPr>
        </c:majorGridlines>
        <c:numFmt formatCode="#,##0" sourceLinked="1"/>
        <c:majorTickMark val="out"/>
        <c:minorTickMark val="none"/>
        <c:tickLblPos val="nextTo"/>
        <c:crossAx val="111902720"/>
        <c:crosses val="autoZero"/>
        <c:crossBetween val="between"/>
        <c:majorUnit val="200000"/>
      </c:valAx>
    </c:plotArea>
    <c:legend>
      <c:legendPos val="b"/>
      <c:layout>
        <c:manualLayout>
          <c:xMode val="edge"/>
          <c:yMode val="edge"/>
          <c:x val="0.10504684169254455"/>
          <c:y val="0.91758120643901209"/>
          <c:w val="0.81704099881595016"/>
          <c:h val="6.1081882264295603E-2"/>
        </c:manualLayout>
      </c:layout>
      <c:overlay val="0"/>
      <c:txPr>
        <a:bodyPr/>
        <a:lstStyle/>
        <a:p>
          <a:pPr>
            <a:defRPr sz="1200">
              <a:latin typeface="+mj-lt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400">
          <a:latin typeface="+mj-lt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8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76907" cy="604283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23"/>
  <sheetViews>
    <sheetView zoomScale="70" zoomScaleNormal="7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28" sqref="B28:F28"/>
    </sheetView>
  </sheetViews>
  <sheetFormatPr defaultColWidth="9.109375" defaultRowHeight="13.8" x14ac:dyDescent="0.25"/>
  <cols>
    <col min="1" max="1" width="9.109375" style="16"/>
    <col min="2" max="2" width="20.33203125" style="16" customWidth="1"/>
    <col min="3" max="3" width="18.33203125" style="16" customWidth="1"/>
    <col min="4" max="4" width="21.109375" style="16" customWidth="1"/>
    <col min="5" max="5" width="17.33203125" style="16" customWidth="1"/>
    <col min="6" max="9" width="15.33203125" style="16" customWidth="1"/>
    <col min="10" max="10" width="21.109375" style="16" customWidth="1"/>
    <col min="11" max="11" width="10" style="9" customWidth="1"/>
    <col min="12" max="12" width="12.109375" style="9" customWidth="1"/>
    <col min="13" max="13" width="14.44140625" style="2" customWidth="1"/>
    <col min="14" max="14" width="12.109375" style="9" customWidth="1"/>
    <col min="15" max="15" width="15.5546875" style="16" customWidth="1"/>
    <col min="16" max="16" width="12.109375" style="31" customWidth="1"/>
    <col min="17" max="17" width="9.5546875" style="31" bestFit="1" customWidth="1"/>
    <col min="18" max="18" width="9.5546875" style="16" bestFit="1" customWidth="1"/>
    <col min="19" max="19" width="11.33203125" style="16" customWidth="1"/>
    <col min="20" max="22" width="9.33203125" style="16" bestFit="1" customWidth="1"/>
    <col min="23" max="23" width="10.109375" style="16" customWidth="1"/>
    <col min="24" max="24" width="9.109375" style="16"/>
    <col min="25" max="25" width="12.5546875" style="16" customWidth="1"/>
    <col min="26" max="26" width="9.109375" style="16"/>
    <col min="27" max="27" width="12.109375" style="16" customWidth="1"/>
    <col min="28" max="28" width="9.109375" style="16"/>
    <col min="29" max="29" width="10.5546875" style="16" customWidth="1"/>
    <col min="30" max="33" width="9.109375" style="16"/>
    <col min="34" max="34" width="15.44140625" style="16" customWidth="1"/>
    <col min="35" max="43" width="9.109375" style="16"/>
    <col min="44" max="44" width="12.109375" style="16" customWidth="1"/>
    <col min="45" max="16384" width="9.109375" style="16"/>
  </cols>
  <sheetData>
    <row r="1" spans="1:44" ht="79.95" customHeight="1" thickBot="1" x14ac:dyDescent="0.3">
      <c r="A1" s="8"/>
      <c r="B1" s="1" t="s">
        <v>0</v>
      </c>
      <c r="C1" s="1" t="s">
        <v>48</v>
      </c>
      <c r="D1" s="1" t="s">
        <v>49</v>
      </c>
      <c r="E1" s="1" t="s">
        <v>51</v>
      </c>
      <c r="F1" s="1" t="s">
        <v>50</v>
      </c>
      <c r="G1" s="24"/>
      <c r="H1" s="24" t="s">
        <v>53</v>
      </c>
      <c r="I1" s="24" t="s">
        <v>53</v>
      </c>
      <c r="J1" s="24"/>
      <c r="K1" s="13" t="s">
        <v>29</v>
      </c>
      <c r="L1" s="14" t="s">
        <v>27</v>
      </c>
      <c r="M1" s="14" t="s">
        <v>30</v>
      </c>
      <c r="N1" s="14" t="s">
        <v>28</v>
      </c>
      <c r="O1" s="14" t="s">
        <v>42</v>
      </c>
      <c r="P1" s="15" t="s">
        <v>31</v>
      </c>
      <c r="Q1" s="30" t="s">
        <v>32</v>
      </c>
      <c r="R1" s="17" t="s">
        <v>33</v>
      </c>
      <c r="S1" s="17" t="s">
        <v>34</v>
      </c>
      <c r="T1" s="17" t="s">
        <v>35</v>
      </c>
      <c r="U1" s="17" t="s">
        <v>36</v>
      </c>
      <c r="V1" s="17" t="s">
        <v>37</v>
      </c>
      <c r="W1" s="17" t="s">
        <v>39</v>
      </c>
      <c r="X1" s="2" t="s">
        <v>38</v>
      </c>
      <c r="Y1" s="17" t="s">
        <v>43</v>
      </c>
      <c r="Z1" s="15" t="s">
        <v>31</v>
      </c>
      <c r="AA1" s="17" t="s">
        <v>32</v>
      </c>
      <c r="AB1" s="17" t="s">
        <v>33</v>
      </c>
      <c r="AC1" s="17" t="s">
        <v>34</v>
      </c>
      <c r="AD1" s="17" t="s">
        <v>35</v>
      </c>
      <c r="AE1" s="17" t="s">
        <v>36</v>
      </c>
      <c r="AF1" s="17" t="s">
        <v>37</v>
      </c>
      <c r="AG1" s="17" t="s">
        <v>39</v>
      </c>
      <c r="AH1" s="17" t="s">
        <v>45</v>
      </c>
      <c r="AI1" s="15" t="s">
        <v>31</v>
      </c>
      <c r="AJ1" s="17" t="s">
        <v>32</v>
      </c>
      <c r="AK1" s="17" t="s">
        <v>33</v>
      </c>
      <c r="AL1" s="17" t="s">
        <v>34</v>
      </c>
      <c r="AM1" s="17" t="s">
        <v>35</v>
      </c>
      <c r="AN1" s="17" t="s">
        <v>36</v>
      </c>
      <c r="AO1" s="17" t="s">
        <v>37</v>
      </c>
      <c r="AP1" s="17" t="s">
        <v>39</v>
      </c>
      <c r="AQ1" s="16" t="s">
        <v>46</v>
      </c>
      <c r="AR1" s="17" t="s">
        <v>47</v>
      </c>
    </row>
    <row r="2" spans="1:44" ht="14.4" thickBot="1" x14ac:dyDescent="0.3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25"/>
      <c r="H2" s="29">
        <v>-1</v>
      </c>
      <c r="I2" s="29">
        <v>1</v>
      </c>
      <c r="J2" s="25"/>
    </row>
    <row r="3" spans="1:44" x14ac:dyDescent="0.25">
      <c r="A3" s="2" t="s">
        <v>1</v>
      </c>
      <c r="B3" s="5">
        <v>107587</v>
      </c>
      <c r="C3" s="5">
        <f t="shared" ref="C3:C27" si="0">B3*N3</f>
        <v>21517.4</v>
      </c>
      <c r="D3" s="5">
        <f t="shared" ref="D3:D27" si="1">C3*(1-AR3)</f>
        <v>15999.857118870288</v>
      </c>
      <c r="E3" s="23">
        <f>D3*2.03</f>
        <v>32479.709951306682</v>
      </c>
      <c r="F3" s="5">
        <v>55407.305</v>
      </c>
      <c r="G3" s="5"/>
      <c r="H3" s="5">
        <f>E3/2</f>
        <v>16239.854975653341</v>
      </c>
      <c r="I3" s="5">
        <f>E3*2</f>
        <v>64959.419902613365</v>
      </c>
      <c r="J3" s="23"/>
      <c r="K3" s="9">
        <v>1680</v>
      </c>
      <c r="M3" s="2" t="s">
        <v>1</v>
      </c>
      <c r="N3" s="12">
        <v>0.2</v>
      </c>
      <c r="O3" s="2" t="s">
        <v>1</v>
      </c>
      <c r="P3" s="32">
        <v>2092</v>
      </c>
      <c r="Q3" s="32">
        <v>6160</v>
      </c>
      <c r="R3" s="18">
        <v>61086</v>
      </c>
      <c r="S3" s="18">
        <v>20925</v>
      </c>
      <c r="T3" s="18">
        <v>567</v>
      </c>
      <c r="U3" s="18">
        <v>6735</v>
      </c>
      <c r="V3" s="18">
        <v>334</v>
      </c>
      <c r="W3" s="18">
        <v>250</v>
      </c>
      <c r="X3" s="18">
        <v>98149</v>
      </c>
      <c r="Z3" s="22">
        <v>0.2</v>
      </c>
      <c r="AA3" s="22">
        <v>0.2</v>
      </c>
      <c r="AB3" s="22">
        <v>0.05</v>
      </c>
      <c r="AC3" s="9">
        <v>0.8</v>
      </c>
      <c r="AD3" s="22">
        <v>0.2</v>
      </c>
      <c r="AE3" s="9">
        <v>0.5</v>
      </c>
      <c r="AF3" s="9">
        <v>0.5</v>
      </c>
      <c r="AG3" s="9">
        <v>0.3</v>
      </c>
      <c r="AI3" s="18">
        <f>Z3*P3</f>
        <v>418.40000000000003</v>
      </c>
      <c r="AJ3" s="18">
        <f t="shared" ref="AJ3:AP3" si="2">AA3*Q3</f>
        <v>1232</v>
      </c>
      <c r="AK3" s="18">
        <f t="shared" si="2"/>
        <v>3054.3</v>
      </c>
      <c r="AL3" s="18">
        <f t="shared" si="2"/>
        <v>16740</v>
      </c>
      <c r="AM3" s="18">
        <f t="shared" si="2"/>
        <v>113.4</v>
      </c>
      <c r="AN3" s="18">
        <f t="shared" si="2"/>
        <v>3367.5</v>
      </c>
      <c r="AO3" s="18">
        <f t="shared" si="2"/>
        <v>167</v>
      </c>
      <c r="AP3" s="18">
        <f t="shared" si="2"/>
        <v>75</v>
      </c>
      <c r="AQ3" s="18">
        <f>SUM(AI3:AP3)</f>
        <v>25167.600000000002</v>
      </c>
      <c r="AR3" s="19">
        <f>AQ3/X3</f>
        <v>0.25642237822086827</v>
      </c>
    </row>
    <row r="4" spans="1:44" x14ac:dyDescent="0.25">
      <c r="A4" s="2" t="s">
        <v>2</v>
      </c>
      <c r="B4" s="5">
        <v>86610</v>
      </c>
      <c r="C4" s="5">
        <f t="shared" si="0"/>
        <v>17322</v>
      </c>
      <c r="D4" s="5">
        <f t="shared" si="1"/>
        <v>12042.990212594254</v>
      </c>
      <c r="E4" s="23">
        <f t="shared" ref="E4:E27" si="3">D4*2.03</f>
        <v>24447.270131566333</v>
      </c>
      <c r="F4" s="5">
        <v>44604.15</v>
      </c>
      <c r="G4" s="5"/>
      <c r="H4" s="5">
        <f t="shared" ref="H4:H27" si="4">E4/2</f>
        <v>12223.635065783166</v>
      </c>
      <c r="I4" s="5">
        <f t="shared" ref="I4:I27" si="5">E4*2</f>
        <v>48894.540263132665</v>
      </c>
      <c r="J4" s="23"/>
      <c r="K4" s="9">
        <v>1681</v>
      </c>
      <c r="L4" s="28">
        <v>0.35430398745319619</v>
      </c>
      <c r="M4" s="2" t="s">
        <v>2</v>
      </c>
      <c r="N4" s="12">
        <v>0.2</v>
      </c>
      <c r="O4" s="2" t="s">
        <v>2</v>
      </c>
      <c r="P4" s="32">
        <v>400</v>
      </c>
      <c r="Q4" s="32">
        <v>9489</v>
      </c>
      <c r="R4" s="18">
        <v>40750</v>
      </c>
      <c r="S4" s="18">
        <v>19586</v>
      </c>
      <c r="T4" s="18">
        <v>185</v>
      </c>
      <c r="U4" s="18">
        <v>6114</v>
      </c>
      <c r="V4" s="18">
        <v>2782</v>
      </c>
      <c r="W4" s="18"/>
      <c r="X4" s="18">
        <v>79306</v>
      </c>
      <c r="Z4" s="22">
        <v>0.2</v>
      </c>
      <c r="AA4" s="22">
        <v>0.2</v>
      </c>
      <c r="AB4" s="22">
        <v>0.05</v>
      </c>
      <c r="AC4" s="9">
        <v>0.8</v>
      </c>
      <c r="AD4" s="22">
        <v>0.2</v>
      </c>
      <c r="AE4" s="9">
        <v>0.5</v>
      </c>
      <c r="AF4" s="9">
        <v>0.5</v>
      </c>
      <c r="AG4" s="9">
        <v>0.3</v>
      </c>
      <c r="AI4" s="18">
        <f t="shared" ref="AI4:AI27" si="6">Z4*P4</f>
        <v>80</v>
      </c>
      <c r="AJ4" s="18">
        <f t="shared" ref="AJ4:AJ27" si="7">AA4*Q4</f>
        <v>1897.8000000000002</v>
      </c>
      <c r="AK4" s="18">
        <f t="shared" ref="AK4:AK27" si="8">AB4*R4</f>
        <v>2037.5</v>
      </c>
      <c r="AL4" s="18">
        <f t="shared" ref="AL4:AL27" si="9">AC4*S4</f>
        <v>15668.800000000001</v>
      </c>
      <c r="AM4" s="18">
        <f t="shared" ref="AM4:AM27" si="10">AD4*T4</f>
        <v>37</v>
      </c>
      <c r="AN4" s="18">
        <f t="shared" ref="AN4:AN27" si="11">AE4*U4</f>
        <v>3057</v>
      </c>
      <c r="AO4" s="18">
        <f t="shared" ref="AO4:AO27" si="12">AF4*V4</f>
        <v>1391</v>
      </c>
      <c r="AP4" s="18">
        <f t="shared" ref="AP4:AP27" si="13">AG4*W4</f>
        <v>0</v>
      </c>
      <c r="AQ4" s="18">
        <f t="shared" ref="AQ4:AQ27" si="14">SUM(AI4:AP4)</f>
        <v>24169.100000000002</v>
      </c>
      <c r="AR4" s="19">
        <f t="shared" ref="AR4:AR27" si="15">AQ4/X4</f>
        <v>0.30475752149900387</v>
      </c>
    </row>
    <row r="5" spans="1:44" x14ac:dyDescent="0.25">
      <c r="A5" s="2" t="s">
        <v>3</v>
      </c>
      <c r="B5" s="5">
        <v>110731</v>
      </c>
      <c r="C5" s="5">
        <f t="shared" si="0"/>
        <v>22146.2</v>
      </c>
      <c r="D5" s="5">
        <f t="shared" si="1"/>
        <v>15097.130441344236</v>
      </c>
      <c r="E5" s="23">
        <f t="shared" si="3"/>
        <v>30647.174795928797</v>
      </c>
      <c r="F5" s="5">
        <v>57026.464999999997</v>
      </c>
      <c r="G5" s="5"/>
      <c r="H5" s="5">
        <f t="shared" si="4"/>
        <v>15323.587397964398</v>
      </c>
      <c r="I5" s="5">
        <f t="shared" si="5"/>
        <v>61294.349591857594</v>
      </c>
      <c r="J5" s="23"/>
      <c r="K5" s="9">
        <v>1682</v>
      </c>
      <c r="L5" s="28">
        <v>0.34771315095445343</v>
      </c>
      <c r="M5" s="2" t="s">
        <v>3</v>
      </c>
      <c r="N5" s="12">
        <v>0.2</v>
      </c>
      <c r="O5" s="2" t="s">
        <v>3</v>
      </c>
      <c r="P5" s="32"/>
      <c r="Q5" s="32">
        <v>16554</v>
      </c>
      <c r="R5" s="18">
        <v>27152</v>
      </c>
      <c r="S5" s="18">
        <v>13612</v>
      </c>
      <c r="T5" s="18">
        <v>396</v>
      </c>
      <c r="U5" s="18">
        <v>2788</v>
      </c>
      <c r="V5" s="18">
        <v>12253</v>
      </c>
      <c r="W5" s="18"/>
      <c r="X5" s="18">
        <v>72755</v>
      </c>
      <c r="Z5" s="22">
        <v>0.2</v>
      </c>
      <c r="AA5" s="22">
        <v>0.2</v>
      </c>
      <c r="AB5" s="22">
        <v>0.05</v>
      </c>
      <c r="AC5" s="9">
        <v>0.8</v>
      </c>
      <c r="AD5" s="22">
        <v>0.2</v>
      </c>
      <c r="AE5" s="9">
        <v>0.5</v>
      </c>
      <c r="AF5" s="9">
        <v>0.5</v>
      </c>
      <c r="AG5" s="9">
        <v>0.3</v>
      </c>
      <c r="AI5" s="18">
        <f t="shared" si="6"/>
        <v>0</v>
      </c>
      <c r="AJ5" s="18">
        <f t="shared" si="7"/>
        <v>3310.8</v>
      </c>
      <c r="AK5" s="18">
        <f t="shared" si="8"/>
        <v>1357.6000000000001</v>
      </c>
      <c r="AL5" s="18">
        <f t="shared" si="9"/>
        <v>10889.6</v>
      </c>
      <c r="AM5" s="18">
        <f t="shared" si="10"/>
        <v>79.2</v>
      </c>
      <c r="AN5" s="18">
        <f t="shared" si="11"/>
        <v>1394</v>
      </c>
      <c r="AO5" s="18">
        <f t="shared" si="12"/>
        <v>6126.5</v>
      </c>
      <c r="AP5" s="18">
        <f t="shared" si="13"/>
        <v>0</v>
      </c>
      <c r="AQ5" s="18">
        <f t="shared" si="14"/>
        <v>23157.7</v>
      </c>
      <c r="AR5" s="19">
        <f t="shared" si="15"/>
        <v>0.31829702425950107</v>
      </c>
    </row>
    <row r="6" spans="1:44" x14ac:dyDescent="0.25">
      <c r="A6" s="2" t="s">
        <v>4</v>
      </c>
      <c r="B6" s="5">
        <v>202723</v>
      </c>
      <c r="C6" s="5">
        <f t="shared" si="0"/>
        <v>40544.600000000006</v>
      </c>
      <c r="D6" s="5">
        <f t="shared" si="1"/>
        <v>31710.029654027305</v>
      </c>
      <c r="E6" s="23">
        <f t="shared" si="3"/>
        <v>64371.360197675422</v>
      </c>
      <c r="F6" s="5">
        <v>104402.345</v>
      </c>
      <c r="G6" s="5"/>
      <c r="H6" s="5">
        <f t="shared" si="4"/>
        <v>32185.680098837711</v>
      </c>
      <c r="I6" s="5">
        <f t="shared" si="5"/>
        <v>128742.72039535084</v>
      </c>
      <c r="J6" s="23"/>
      <c r="K6" s="9">
        <v>1683</v>
      </c>
      <c r="L6" s="28">
        <v>0.28441686687659601</v>
      </c>
      <c r="M6" s="2" t="s">
        <v>4</v>
      </c>
      <c r="N6" s="12">
        <v>0.2</v>
      </c>
      <c r="O6" s="2" t="s">
        <v>4</v>
      </c>
      <c r="P6" s="32"/>
      <c r="Q6" s="32">
        <v>47967</v>
      </c>
      <c r="R6" s="18">
        <v>64695</v>
      </c>
      <c r="S6" s="18">
        <v>13002</v>
      </c>
      <c r="T6" s="18">
        <v>1363</v>
      </c>
      <c r="U6" s="18">
        <v>6178</v>
      </c>
      <c r="V6" s="18">
        <v>8627</v>
      </c>
      <c r="W6" s="18"/>
      <c r="X6" s="18">
        <v>141832</v>
      </c>
      <c r="Z6" s="22">
        <v>0.2</v>
      </c>
      <c r="AA6" s="22">
        <v>0.2</v>
      </c>
      <c r="AB6" s="22">
        <v>0.05</v>
      </c>
      <c r="AC6" s="9">
        <v>0.8</v>
      </c>
      <c r="AD6" s="22">
        <v>0.2</v>
      </c>
      <c r="AE6" s="9">
        <v>0.5</v>
      </c>
      <c r="AF6" s="9">
        <v>0.5</v>
      </c>
      <c r="AG6" s="9">
        <v>0.3</v>
      </c>
      <c r="AI6" s="18">
        <f t="shared" si="6"/>
        <v>0</v>
      </c>
      <c r="AJ6" s="18">
        <f t="shared" si="7"/>
        <v>9593.4</v>
      </c>
      <c r="AK6" s="18">
        <f t="shared" si="8"/>
        <v>3234.75</v>
      </c>
      <c r="AL6" s="18">
        <f t="shared" si="9"/>
        <v>10401.6</v>
      </c>
      <c r="AM6" s="18">
        <f t="shared" si="10"/>
        <v>272.60000000000002</v>
      </c>
      <c r="AN6" s="18">
        <f t="shared" si="11"/>
        <v>3089</v>
      </c>
      <c r="AO6" s="18">
        <f t="shared" si="12"/>
        <v>4313.5</v>
      </c>
      <c r="AP6" s="18">
        <f t="shared" si="13"/>
        <v>0</v>
      </c>
      <c r="AQ6" s="18">
        <f t="shared" si="14"/>
        <v>30904.85</v>
      </c>
      <c r="AR6" s="19">
        <f t="shared" si="15"/>
        <v>0.21789758305600992</v>
      </c>
    </row>
    <row r="7" spans="1:44" x14ac:dyDescent="0.25">
      <c r="A7" s="2" t="s">
        <v>5</v>
      </c>
      <c r="B7" s="5">
        <v>196478</v>
      </c>
      <c r="C7" s="5">
        <f t="shared" si="0"/>
        <v>41985.874210862705</v>
      </c>
      <c r="D7" s="5">
        <f t="shared" si="1"/>
        <v>32789.314438474692</v>
      </c>
      <c r="E7" s="23">
        <f t="shared" si="3"/>
        <v>66562.308310103617</v>
      </c>
      <c r="F7" s="5">
        <v>101186.17</v>
      </c>
      <c r="G7" s="5"/>
      <c r="H7" s="5">
        <f t="shared" si="4"/>
        <v>33281.154155051809</v>
      </c>
      <c r="I7" s="5">
        <f t="shared" si="5"/>
        <v>133124.61662020723</v>
      </c>
      <c r="J7" s="23"/>
      <c r="K7" s="9">
        <v>1684</v>
      </c>
      <c r="L7" s="28">
        <v>0.29069787271434888</v>
      </c>
      <c r="M7" s="2" t="s">
        <v>5</v>
      </c>
      <c r="N7" s="11">
        <f>AVERAGE(L24:L28)</f>
        <v>0.21369249590724002</v>
      </c>
      <c r="O7" s="2" t="s">
        <v>5</v>
      </c>
      <c r="P7" s="32"/>
      <c r="Q7" s="32">
        <v>29999</v>
      </c>
      <c r="R7" s="18">
        <v>89480</v>
      </c>
      <c r="S7" s="18">
        <v>19219</v>
      </c>
      <c r="T7" s="18">
        <v>30</v>
      </c>
      <c r="U7" s="18">
        <v>13503</v>
      </c>
      <c r="V7" s="18">
        <v>2627</v>
      </c>
      <c r="W7" s="18"/>
      <c r="X7" s="18">
        <v>154858</v>
      </c>
      <c r="Z7" s="22">
        <v>0.2</v>
      </c>
      <c r="AA7" s="22">
        <v>0.2</v>
      </c>
      <c r="AB7" s="22">
        <v>0.05</v>
      </c>
      <c r="AC7" s="9">
        <v>0.8</v>
      </c>
      <c r="AD7" s="22">
        <v>0.2</v>
      </c>
      <c r="AE7" s="9">
        <v>0.5</v>
      </c>
      <c r="AF7" s="9">
        <v>0.5</v>
      </c>
      <c r="AG7" s="9">
        <v>0.3</v>
      </c>
      <c r="AI7" s="18">
        <f t="shared" si="6"/>
        <v>0</v>
      </c>
      <c r="AJ7" s="18">
        <f t="shared" si="7"/>
        <v>5999.8</v>
      </c>
      <c r="AK7" s="18">
        <f t="shared" si="8"/>
        <v>4474</v>
      </c>
      <c r="AL7" s="18">
        <f t="shared" si="9"/>
        <v>15375.2</v>
      </c>
      <c r="AM7" s="18">
        <f t="shared" si="10"/>
        <v>6</v>
      </c>
      <c r="AN7" s="18">
        <f t="shared" si="11"/>
        <v>6751.5</v>
      </c>
      <c r="AO7" s="18">
        <f t="shared" si="12"/>
        <v>1313.5</v>
      </c>
      <c r="AP7" s="18">
        <f t="shared" si="13"/>
        <v>0</v>
      </c>
      <c r="AQ7" s="18">
        <f t="shared" si="14"/>
        <v>33920</v>
      </c>
      <c r="AR7" s="19">
        <f t="shared" si="15"/>
        <v>0.21903937801082282</v>
      </c>
    </row>
    <row r="8" spans="1:44" x14ac:dyDescent="0.25">
      <c r="A8" s="2" t="s">
        <v>6</v>
      </c>
      <c r="B8" s="5">
        <v>196241</v>
      </c>
      <c r="C8" s="5">
        <f t="shared" si="0"/>
        <v>37383.14738329003</v>
      </c>
      <c r="D8" s="5">
        <f t="shared" si="1"/>
        <v>28665.298206119285</v>
      </c>
      <c r="E8" s="23">
        <f t="shared" si="3"/>
        <v>58190.555358422142</v>
      </c>
      <c r="F8" s="5">
        <v>101064.11500000001</v>
      </c>
      <c r="G8" s="5"/>
      <c r="H8" s="5">
        <f t="shared" si="4"/>
        <v>29095.277679211071</v>
      </c>
      <c r="I8" s="5">
        <f t="shared" si="5"/>
        <v>116381.11071684428</v>
      </c>
      <c r="J8" s="23"/>
      <c r="K8" s="9">
        <v>1685</v>
      </c>
      <c r="L8" s="28">
        <v>0.33443674978226834</v>
      </c>
      <c r="M8" s="2" t="s">
        <v>6</v>
      </c>
      <c r="N8" s="11">
        <f>AVERAGE(L29:L33)</f>
        <v>0.19049611132887637</v>
      </c>
      <c r="O8" s="2" t="s">
        <v>6</v>
      </c>
      <c r="P8" s="32"/>
      <c r="Q8" s="32">
        <v>29037</v>
      </c>
      <c r="R8" s="18">
        <v>61846</v>
      </c>
      <c r="S8" s="18">
        <v>15708</v>
      </c>
      <c r="T8" s="18">
        <v>66</v>
      </c>
      <c r="U8" s="18">
        <v>10919</v>
      </c>
      <c r="V8" s="18">
        <v>1800</v>
      </c>
      <c r="W8" s="18"/>
      <c r="X8" s="18">
        <v>119376</v>
      </c>
      <c r="Z8" s="22">
        <v>0.2</v>
      </c>
      <c r="AA8" s="22">
        <v>0.2</v>
      </c>
      <c r="AB8" s="22">
        <v>0.05</v>
      </c>
      <c r="AC8" s="9">
        <v>0.8</v>
      </c>
      <c r="AD8" s="22">
        <v>0.2</v>
      </c>
      <c r="AE8" s="9">
        <v>0.5</v>
      </c>
      <c r="AF8" s="9">
        <v>0.5</v>
      </c>
      <c r="AG8" s="9">
        <v>0.3</v>
      </c>
      <c r="AI8" s="18">
        <f t="shared" si="6"/>
        <v>0</v>
      </c>
      <c r="AJ8" s="18">
        <f t="shared" si="7"/>
        <v>5807.4000000000005</v>
      </c>
      <c r="AK8" s="18">
        <f t="shared" si="8"/>
        <v>3092.3</v>
      </c>
      <c r="AL8" s="18">
        <f t="shared" si="9"/>
        <v>12566.400000000001</v>
      </c>
      <c r="AM8" s="18">
        <f t="shared" si="10"/>
        <v>13.200000000000001</v>
      </c>
      <c r="AN8" s="18">
        <f t="shared" si="11"/>
        <v>5459.5</v>
      </c>
      <c r="AO8" s="18">
        <f t="shared" si="12"/>
        <v>900</v>
      </c>
      <c r="AP8" s="18">
        <f t="shared" si="13"/>
        <v>0</v>
      </c>
      <c r="AQ8" s="18">
        <f t="shared" si="14"/>
        <v>27838.800000000003</v>
      </c>
      <c r="AR8" s="19">
        <f t="shared" si="15"/>
        <v>0.23320265379975877</v>
      </c>
    </row>
    <row r="9" spans="1:44" x14ac:dyDescent="0.25">
      <c r="A9" s="2" t="s">
        <v>7</v>
      </c>
      <c r="B9" s="5">
        <v>248689</v>
      </c>
      <c r="C9" s="5">
        <f t="shared" si="0"/>
        <v>59578.989657513383</v>
      </c>
      <c r="D9" s="5">
        <f t="shared" si="1"/>
        <v>45935.831448883</v>
      </c>
      <c r="E9" s="23">
        <f t="shared" si="3"/>
        <v>93249.737841232476</v>
      </c>
      <c r="F9" s="5">
        <v>128074.83500000001</v>
      </c>
      <c r="G9" s="5"/>
      <c r="H9" s="5">
        <f t="shared" si="4"/>
        <v>46624.868920616238</v>
      </c>
      <c r="I9" s="5">
        <f t="shared" si="5"/>
        <v>186499.47568246495</v>
      </c>
      <c r="J9" s="23"/>
      <c r="K9" s="9">
        <v>1686</v>
      </c>
      <c r="L9" s="28">
        <v>0.31072242185738003</v>
      </c>
      <c r="M9" s="2" t="s">
        <v>7</v>
      </c>
      <c r="N9" s="11">
        <f>AVERAGE(L33:L38)</f>
        <v>0.2395722756435282</v>
      </c>
      <c r="O9" s="2" t="s">
        <v>7</v>
      </c>
      <c r="P9" s="32"/>
      <c r="Q9" s="32">
        <v>45916</v>
      </c>
      <c r="R9" s="18">
        <v>69449</v>
      </c>
      <c r="S9" s="18">
        <v>10514</v>
      </c>
      <c r="T9" s="18">
        <v>472</v>
      </c>
      <c r="U9" s="18">
        <v>26998</v>
      </c>
      <c r="V9" s="18">
        <v>1681</v>
      </c>
      <c r="W9" s="18"/>
      <c r="X9" s="18">
        <v>155030</v>
      </c>
      <c r="Z9" s="22">
        <v>0.2</v>
      </c>
      <c r="AA9" s="22">
        <v>0.2</v>
      </c>
      <c r="AB9" s="22">
        <v>0.05</v>
      </c>
      <c r="AC9" s="9">
        <v>0.8</v>
      </c>
      <c r="AD9" s="22">
        <v>0.2</v>
      </c>
      <c r="AE9" s="9">
        <v>0.5</v>
      </c>
      <c r="AF9" s="9">
        <v>0.5</v>
      </c>
      <c r="AG9" s="9">
        <v>0.3</v>
      </c>
      <c r="AI9" s="18">
        <f t="shared" si="6"/>
        <v>0</v>
      </c>
      <c r="AJ9" s="18">
        <f t="shared" si="7"/>
        <v>9183.2000000000007</v>
      </c>
      <c r="AK9" s="18">
        <f t="shared" si="8"/>
        <v>3472.4500000000003</v>
      </c>
      <c r="AL9" s="18">
        <f t="shared" si="9"/>
        <v>8411.2000000000007</v>
      </c>
      <c r="AM9" s="18">
        <f t="shared" si="10"/>
        <v>94.4</v>
      </c>
      <c r="AN9" s="18">
        <f t="shared" si="11"/>
        <v>13499</v>
      </c>
      <c r="AO9" s="18">
        <f t="shared" si="12"/>
        <v>840.5</v>
      </c>
      <c r="AP9" s="18">
        <f t="shared" si="13"/>
        <v>0</v>
      </c>
      <c r="AQ9" s="18">
        <f t="shared" si="14"/>
        <v>35500.75</v>
      </c>
      <c r="AR9" s="19">
        <f t="shared" si="15"/>
        <v>0.22899277559182094</v>
      </c>
    </row>
    <row r="10" spans="1:44" x14ac:dyDescent="0.25">
      <c r="A10" s="2" t="s">
        <v>8</v>
      </c>
      <c r="B10" s="5">
        <v>361423</v>
      </c>
      <c r="C10" s="5">
        <f t="shared" si="0"/>
        <v>78978.18750810824</v>
      </c>
      <c r="D10" s="5">
        <f t="shared" si="1"/>
        <v>62297.453610057986</v>
      </c>
      <c r="E10" s="23">
        <f t="shared" si="3"/>
        <v>126463.8308284177</v>
      </c>
      <c r="F10" s="5">
        <v>186132.845</v>
      </c>
      <c r="G10" s="5"/>
      <c r="H10" s="5">
        <f t="shared" si="4"/>
        <v>63231.915414208852</v>
      </c>
      <c r="I10" s="5">
        <f t="shared" si="5"/>
        <v>252927.66165683541</v>
      </c>
      <c r="J10" s="23"/>
      <c r="K10" s="9">
        <v>1687</v>
      </c>
      <c r="L10" s="28">
        <v>0.20963130488728102</v>
      </c>
      <c r="M10" s="2" t="s">
        <v>8</v>
      </c>
      <c r="N10" s="11">
        <f>AVERAGE(L39:L43)</f>
        <v>0.21852009282228368</v>
      </c>
      <c r="O10" s="2" t="s">
        <v>8</v>
      </c>
      <c r="P10" s="32"/>
      <c r="Q10" s="32">
        <v>53242</v>
      </c>
      <c r="R10" s="18">
        <v>92760</v>
      </c>
      <c r="S10" s="18">
        <v>12279</v>
      </c>
      <c r="T10" s="18">
        <v>1004</v>
      </c>
      <c r="U10" s="18">
        <v>28634</v>
      </c>
      <c r="V10" s="18">
        <v>216</v>
      </c>
      <c r="W10" s="18"/>
      <c r="X10" s="18">
        <v>188135</v>
      </c>
      <c r="Z10" s="22">
        <v>0.2</v>
      </c>
      <c r="AA10" s="22">
        <v>0.2</v>
      </c>
      <c r="AB10" s="22">
        <v>0.05</v>
      </c>
      <c r="AC10" s="9">
        <v>0.8</v>
      </c>
      <c r="AD10" s="22">
        <v>0.2</v>
      </c>
      <c r="AE10" s="9">
        <v>0.5</v>
      </c>
      <c r="AF10" s="9">
        <v>0.5</v>
      </c>
      <c r="AG10" s="9">
        <v>0.3</v>
      </c>
      <c r="AI10" s="18">
        <f t="shared" si="6"/>
        <v>0</v>
      </c>
      <c r="AJ10" s="18">
        <f t="shared" si="7"/>
        <v>10648.400000000001</v>
      </c>
      <c r="AK10" s="18">
        <f t="shared" si="8"/>
        <v>4638</v>
      </c>
      <c r="AL10" s="18">
        <f t="shared" si="9"/>
        <v>9823.2000000000007</v>
      </c>
      <c r="AM10" s="18">
        <f t="shared" si="10"/>
        <v>200.8</v>
      </c>
      <c r="AN10" s="18">
        <f t="shared" si="11"/>
        <v>14317</v>
      </c>
      <c r="AO10" s="18">
        <f t="shared" si="12"/>
        <v>108</v>
      </c>
      <c r="AP10" s="18">
        <f t="shared" si="13"/>
        <v>0</v>
      </c>
      <c r="AQ10" s="18">
        <f t="shared" si="14"/>
        <v>39735.4</v>
      </c>
      <c r="AR10" s="19">
        <f t="shared" si="15"/>
        <v>0.2112068461477131</v>
      </c>
    </row>
    <row r="11" spans="1:44" x14ac:dyDescent="0.25">
      <c r="A11" s="2" t="s">
        <v>9</v>
      </c>
      <c r="B11" s="5">
        <v>512750</v>
      </c>
      <c r="C11" s="5">
        <f t="shared" si="0"/>
        <v>87626.560742026209</v>
      </c>
      <c r="D11" s="5">
        <f t="shared" si="1"/>
        <v>67741.786932266958</v>
      </c>
      <c r="E11" s="23">
        <f t="shared" si="3"/>
        <v>137515.8274725019</v>
      </c>
      <c r="F11" s="5">
        <v>264066.25</v>
      </c>
      <c r="G11" s="5"/>
      <c r="H11" s="5">
        <f t="shared" si="4"/>
        <v>68757.91373625095</v>
      </c>
      <c r="I11" s="5">
        <f t="shared" si="5"/>
        <v>275031.6549450038</v>
      </c>
      <c r="J11" s="23"/>
      <c r="K11" s="9">
        <v>1688</v>
      </c>
      <c r="L11" s="28">
        <v>0.21250216633795152</v>
      </c>
      <c r="M11" s="2" t="s">
        <v>9</v>
      </c>
      <c r="N11" s="11">
        <f>AVERAGE(L44:L48)</f>
        <v>0.17089529154953917</v>
      </c>
      <c r="O11" s="2" t="s">
        <v>9</v>
      </c>
      <c r="P11" s="32"/>
      <c r="Q11" s="32">
        <v>88239</v>
      </c>
      <c r="R11" s="18">
        <v>87087</v>
      </c>
      <c r="S11" s="18">
        <v>15279</v>
      </c>
      <c r="T11" s="18">
        <v>908</v>
      </c>
      <c r="U11" s="18">
        <v>32279</v>
      </c>
      <c r="V11" s="18">
        <v>871</v>
      </c>
      <c r="W11" s="18"/>
      <c r="X11" s="18">
        <v>224663</v>
      </c>
      <c r="Z11" s="22">
        <v>0.2</v>
      </c>
      <c r="AA11" s="22">
        <v>0.2</v>
      </c>
      <c r="AB11" s="22">
        <v>0.05</v>
      </c>
      <c r="AC11" s="9">
        <v>0.8</v>
      </c>
      <c r="AD11" s="22">
        <v>0.2</v>
      </c>
      <c r="AE11" s="9">
        <v>0.5</v>
      </c>
      <c r="AF11" s="9">
        <v>0.5</v>
      </c>
      <c r="AG11" s="9">
        <v>0.3</v>
      </c>
      <c r="AI11" s="18">
        <f t="shared" si="6"/>
        <v>0</v>
      </c>
      <c r="AJ11" s="18">
        <f t="shared" si="7"/>
        <v>17647.8</v>
      </c>
      <c r="AK11" s="18">
        <f t="shared" si="8"/>
        <v>4354.3500000000004</v>
      </c>
      <c r="AL11" s="18">
        <f t="shared" si="9"/>
        <v>12223.2</v>
      </c>
      <c r="AM11" s="18">
        <f t="shared" si="10"/>
        <v>181.60000000000002</v>
      </c>
      <c r="AN11" s="18">
        <f t="shared" si="11"/>
        <v>16139.5</v>
      </c>
      <c r="AO11" s="18">
        <f t="shared" si="12"/>
        <v>435.5</v>
      </c>
      <c r="AP11" s="18">
        <f t="shared" si="13"/>
        <v>0</v>
      </c>
      <c r="AQ11" s="18">
        <f t="shared" si="14"/>
        <v>50981.950000000004</v>
      </c>
      <c r="AR11" s="19">
        <f t="shared" si="15"/>
        <v>0.2269263296581992</v>
      </c>
    </row>
    <row r="12" spans="1:44" x14ac:dyDescent="0.25">
      <c r="A12" s="2" t="s">
        <v>10</v>
      </c>
      <c r="B12" s="5">
        <v>392838</v>
      </c>
      <c r="C12" s="5">
        <f t="shared" si="0"/>
        <v>68864.317732390569</v>
      </c>
      <c r="D12" s="5">
        <f t="shared" si="1"/>
        <v>54657.717246559499</v>
      </c>
      <c r="E12" s="23">
        <f t="shared" si="3"/>
        <v>110955.16601051578</v>
      </c>
      <c r="F12" s="5">
        <v>202311.57</v>
      </c>
      <c r="G12" s="5"/>
      <c r="H12" s="5">
        <f t="shared" si="4"/>
        <v>55477.583005257889</v>
      </c>
      <c r="I12" s="5">
        <f t="shared" si="5"/>
        <v>221910.33202103156</v>
      </c>
      <c r="J12" s="23"/>
      <c r="K12" s="9">
        <v>1689</v>
      </c>
      <c r="L12" s="28">
        <v>0.23914868290919103</v>
      </c>
      <c r="M12" s="2" t="s">
        <v>10</v>
      </c>
      <c r="N12" s="11">
        <f>AVERAGE(L49:L53)</f>
        <v>0.17529953245966676</v>
      </c>
      <c r="O12" s="2" t="s">
        <v>10</v>
      </c>
      <c r="P12" s="32"/>
      <c r="Q12" s="32">
        <v>95647</v>
      </c>
      <c r="R12" s="18">
        <v>130717</v>
      </c>
      <c r="S12" s="18">
        <v>16041</v>
      </c>
      <c r="T12" s="18">
        <v>3801</v>
      </c>
      <c r="U12" s="18">
        <v>38414</v>
      </c>
      <c r="V12" s="18">
        <v>856</v>
      </c>
      <c r="W12" s="18"/>
      <c r="X12" s="18">
        <v>285476</v>
      </c>
      <c r="Z12" s="22">
        <v>0.2</v>
      </c>
      <c r="AA12" s="22">
        <v>0.2</v>
      </c>
      <c r="AB12" s="22">
        <v>0.05</v>
      </c>
      <c r="AC12" s="9">
        <v>0.8</v>
      </c>
      <c r="AD12" s="22">
        <v>0.2</v>
      </c>
      <c r="AE12" s="9">
        <v>0.5</v>
      </c>
      <c r="AF12" s="9">
        <v>0.5</v>
      </c>
      <c r="AG12" s="9">
        <v>0.3</v>
      </c>
      <c r="AI12" s="18">
        <f t="shared" si="6"/>
        <v>0</v>
      </c>
      <c r="AJ12" s="18">
        <f t="shared" si="7"/>
        <v>19129.400000000001</v>
      </c>
      <c r="AK12" s="18">
        <f t="shared" si="8"/>
        <v>6535.85</v>
      </c>
      <c r="AL12" s="18">
        <f t="shared" si="9"/>
        <v>12832.800000000001</v>
      </c>
      <c r="AM12" s="18">
        <f t="shared" si="10"/>
        <v>760.2</v>
      </c>
      <c r="AN12" s="18">
        <f t="shared" si="11"/>
        <v>19207</v>
      </c>
      <c r="AO12" s="18">
        <f t="shared" si="12"/>
        <v>428</v>
      </c>
      <c r="AP12" s="18">
        <f t="shared" si="13"/>
        <v>0</v>
      </c>
      <c r="AQ12" s="18">
        <f t="shared" si="14"/>
        <v>58893.25</v>
      </c>
      <c r="AR12" s="19">
        <f t="shared" si="15"/>
        <v>0.2062984278888593</v>
      </c>
    </row>
    <row r="13" spans="1:44" x14ac:dyDescent="0.25">
      <c r="A13" s="2" t="s">
        <v>11</v>
      </c>
      <c r="B13" s="5">
        <v>262800</v>
      </c>
      <c r="C13" s="5">
        <f t="shared" si="0"/>
        <v>60350.069372820399</v>
      </c>
      <c r="D13" s="5">
        <f t="shared" si="1"/>
        <v>47169.528272750671</v>
      </c>
      <c r="E13" s="23">
        <f t="shared" si="3"/>
        <v>95754.142393683855</v>
      </c>
      <c r="F13" s="5">
        <v>135342</v>
      </c>
      <c r="G13" s="5"/>
      <c r="H13" s="5">
        <f t="shared" si="4"/>
        <v>47877.071196841927</v>
      </c>
      <c r="I13" s="5">
        <f t="shared" si="5"/>
        <v>191508.28478736771</v>
      </c>
      <c r="J13" s="23"/>
      <c r="K13" s="9">
        <v>1690</v>
      </c>
      <c r="L13" s="28">
        <v>0.21779912144927702</v>
      </c>
      <c r="M13" s="2" t="s">
        <v>11</v>
      </c>
      <c r="N13" s="11">
        <f>AVERAGE(L54:L58)</f>
        <v>0.22964257752214765</v>
      </c>
      <c r="O13" s="2" t="s">
        <v>11</v>
      </c>
      <c r="P13" s="32"/>
      <c r="Q13" s="32">
        <v>75473</v>
      </c>
      <c r="R13" s="18">
        <v>114141</v>
      </c>
      <c r="S13" s="18">
        <v>19276</v>
      </c>
      <c r="T13" s="18">
        <v>5910</v>
      </c>
      <c r="U13" s="18">
        <v>32923</v>
      </c>
      <c r="V13" s="18">
        <v>842</v>
      </c>
      <c r="W13" s="18"/>
      <c r="X13" s="18">
        <v>248565</v>
      </c>
      <c r="Z13" s="22">
        <v>0.2</v>
      </c>
      <c r="AA13" s="22">
        <v>0.2</v>
      </c>
      <c r="AB13" s="22">
        <v>0.05</v>
      </c>
      <c r="AC13" s="9">
        <v>0.8</v>
      </c>
      <c r="AD13" s="22">
        <v>0.2</v>
      </c>
      <c r="AE13" s="9">
        <v>0.5</v>
      </c>
      <c r="AF13" s="9">
        <v>0.5</v>
      </c>
      <c r="AG13" s="9">
        <v>0.3</v>
      </c>
      <c r="AI13" s="18">
        <f t="shared" si="6"/>
        <v>0</v>
      </c>
      <c r="AJ13" s="18">
        <f t="shared" si="7"/>
        <v>15094.6</v>
      </c>
      <c r="AK13" s="18">
        <f t="shared" si="8"/>
        <v>5707.05</v>
      </c>
      <c r="AL13" s="18">
        <f t="shared" si="9"/>
        <v>15420.800000000001</v>
      </c>
      <c r="AM13" s="18">
        <f t="shared" si="10"/>
        <v>1182</v>
      </c>
      <c r="AN13" s="18">
        <f t="shared" si="11"/>
        <v>16461.5</v>
      </c>
      <c r="AO13" s="18">
        <f t="shared" si="12"/>
        <v>421</v>
      </c>
      <c r="AP13" s="18">
        <f t="shared" si="13"/>
        <v>0</v>
      </c>
      <c r="AQ13" s="18">
        <f t="shared" si="14"/>
        <v>54286.950000000004</v>
      </c>
      <c r="AR13" s="19">
        <f t="shared" si="15"/>
        <v>0.21840142417476316</v>
      </c>
    </row>
    <row r="14" spans="1:44" x14ac:dyDescent="0.25">
      <c r="A14" s="2" t="s">
        <v>12</v>
      </c>
      <c r="B14" s="5">
        <v>385436</v>
      </c>
      <c r="C14" s="5">
        <f t="shared" si="0"/>
        <v>87318.045622183519</v>
      </c>
      <c r="D14" s="5">
        <f t="shared" si="1"/>
        <v>67764.133318025502</v>
      </c>
      <c r="E14" s="23">
        <f t="shared" si="3"/>
        <v>137561.19063559175</v>
      </c>
      <c r="F14" s="5">
        <v>198499.54</v>
      </c>
      <c r="G14" s="5"/>
      <c r="H14" s="5">
        <f t="shared" si="4"/>
        <v>68780.595317795873</v>
      </c>
      <c r="I14" s="5">
        <f t="shared" si="5"/>
        <v>275122.38127118349</v>
      </c>
      <c r="J14" s="23"/>
      <c r="K14" s="9">
        <v>1691</v>
      </c>
      <c r="L14" s="28">
        <v>0.19192447422529202</v>
      </c>
      <c r="M14" s="2" t="s">
        <v>12</v>
      </c>
      <c r="N14" s="11">
        <f>AVERAGE(L59:L63)</f>
        <v>0.22654356526682387</v>
      </c>
      <c r="O14" s="2" t="s">
        <v>12</v>
      </c>
      <c r="P14" s="32"/>
      <c r="Q14" s="32">
        <v>80681</v>
      </c>
      <c r="R14" s="18">
        <v>121634</v>
      </c>
      <c r="S14" s="18">
        <v>10188</v>
      </c>
      <c r="T14" s="18">
        <v>9729</v>
      </c>
      <c r="U14" s="18">
        <v>62982</v>
      </c>
      <c r="V14" s="18">
        <v>237</v>
      </c>
      <c r="W14" s="18"/>
      <c r="X14" s="18">
        <v>285451</v>
      </c>
      <c r="Z14" s="22">
        <v>0.2</v>
      </c>
      <c r="AA14" s="22">
        <v>0.2</v>
      </c>
      <c r="AB14" s="22">
        <v>5.00000000000001E-2</v>
      </c>
      <c r="AC14" s="9">
        <v>0.8</v>
      </c>
      <c r="AD14" s="22">
        <v>0.2</v>
      </c>
      <c r="AE14" s="9">
        <v>0.5</v>
      </c>
      <c r="AF14" s="9">
        <v>0.5</v>
      </c>
      <c r="AG14" s="9">
        <v>0.3</v>
      </c>
      <c r="AI14" s="18">
        <f t="shared" si="6"/>
        <v>0</v>
      </c>
      <c r="AJ14" s="18">
        <f t="shared" si="7"/>
        <v>16136.2</v>
      </c>
      <c r="AK14" s="18">
        <f t="shared" si="8"/>
        <v>6081.7000000000126</v>
      </c>
      <c r="AL14" s="18">
        <f t="shared" si="9"/>
        <v>8150.4000000000005</v>
      </c>
      <c r="AM14" s="18">
        <f t="shared" si="10"/>
        <v>1945.8000000000002</v>
      </c>
      <c r="AN14" s="18">
        <f t="shared" si="11"/>
        <v>31491</v>
      </c>
      <c r="AO14" s="18">
        <f t="shared" si="12"/>
        <v>118.5</v>
      </c>
      <c r="AP14" s="18">
        <f t="shared" si="13"/>
        <v>0</v>
      </c>
      <c r="AQ14" s="18">
        <f t="shared" si="14"/>
        <v>63923.600000000013</v>
      </c>
      <c r="AR14" s="19">
        <f t="shared" si="15"/>
        <v>0.22393895975141098</v>
      </c>
    </row>
    <row r="15" spans="1:44" x14ac:dyDescent="0.25">
      <c r="A15" s="2" t="s">
        <v>13</v>
      </c>
      <c r="B15" s="5">
        <v>405049</v>
      </c>
      <c r="C15" s="5">
        <f t="shared" si="0"/>
        <v>78565.276421556468</v>
      </c>
      <c r="D15" s="5">
        <f t="shared" si="1"/>
        <v>49725.819970500372</v>
      </c>
      <c r="E15" s="23">
        <f t="shared" si="3"/>
        <v>100943.41454011574</v>
      </c>
      <c r="F15" s="5">
        <v>208600.23499999999</v>
      </c>
      <c r="G15" s="5"/>
      <c r="H15" s="5">
        <f t="shared" si="4"/>
        <v>50471.707270057872</v>
      </c>
      <c r="I15" s="5">
        <f t="shared" si="5"/>
        <v>201886.82908023149</v>
      </c>
      <c r="J15" s="23"/>
      <c r="K15" s="9">
        <v>1692</v>
      </c>
      <c r="L15" s="28">
        <v>0.2145052379711391</v>
      </c>
      <c r="M15" s="2" t="s">
        <v>13</v>
      </c>
      <c r="N15" s="11">
        <f>AVERAGE(L64:L68)</f>
        <v>0.19396486948876918</v>
      </c>
      <c r="O15" s="2" t="s">
        <v>13</v>
      </c>
      <c r="P15" s="32"/>
      <c r="Q15" s="32">
        <v>90470</v>
      </c>
      <c r="R15" s="18">
        <v>74737</v>
      </c>
      <c r="S15" s="18">
        <v>17982</v>
      </c>
      <c r="T15" s="18">
        <v>5099</v>
      </c>
      <c r="U15" s="18">
        <v>77882</v>
      </c>
      <c r="V15" s="18">
        <v>153</v>
      </c>
      <c r="W15" s="18"/>
      <c r="X15" s="18">
        <v>266323</v>
      </c>
      <c r="Z15" s="22">
        <v>0.2</v>
      </c>
      <c r="AA15" s="22">
        <v>0.2</v>
      </c>
      <c r="AB15" s="22">
        <v>7.6923076923076997E-2</v>
      </c>
      <c r="AC15" s="9">
        <v>0.8</v>
      </c>
      <c r="AD15" s="22">
        <v>0.2</v>
      </c>
      <c r="AE15" s="9">
        <v>0.75</v>
      </c>
      <c r="AF15" s="9">
        <v>0.66</v>
      </c>
      <c r="AG15" s="9">
        <v>0.3</v>
      </c>
      <c r="AI15" s="18">
        <f t="shared" si="6"/>
        <v>0</v>
      </c>
      <c r="AJ15" s="18">
        <f t="shared" si="7"/>
        <v>18094</v>
      </c>
      <c r="AK15" s="18">
        <f t="shared" si="8"/>
        <v>5749.0000000000055</v>
      </c>
      <c r="AL15" s="18">
        <f t="shared" si="9"/>
        <v>14385.6</v>
      </c>
      <c r="AM15" s="18">
        <f t="shared" si="10"/>
        <v>1019.8000000000001</v>
      </c>
      <c r="AN15" s="18">
        <f t="shared" si="11"/>
        <v>58411.5</v>
      </c>
      <c r="AO15" s="18">
        <f t="shared" si="12"/>
        <v>100.98</v>
      </c>
      <c r="AP15" s="18">
        <f t="shared" si="13"/>
        <v>0</v>
      </c>
      <c r="AQ15" s="18">
        <f t="shared" si="14"/>
        <v>97760.88</v>
      </c>
      <c r="AR15" s="19">
        <f t="shared" si="15"/>
        <v>0.36707636967141405</v>
      </c>
    </row>
    <row r="16" spans="1:44" x14ac:dyDescent="0.25">
      <c r="A16" s="2" t="s">
        <v>14</v>
      </c>
      <c r="B16" s="5">
        <v>449280</v>
      </c>
      <c r="C16" s="5">
        <f t="shared" si="0"/>
        <v>67116.627572165831</v>
      </c>
      <c r="D16" s="5">
        <f t="shared" si="1"/>
        <v>47713.855672949692</v>
      </c>
      <c r="E16" s="23">
        <f t="shared" si="3"/>
        <v>96859.127016087863</v>
      </c>
      <c r="F16" s="5">
        <v>231379.20000000001</v>
      </c>
      <c r="G16" s="5"/>
      <c r="H16" s="5">
        <f t="shared" si="4"/>
        <v>48429.563508043932</v>
      </c>
      <c r="I16" s="5">
        <f t="shared" si="5"/>
        <v>193718.25403217573</v>
      </c>
      <c r="J16" s="23"/>
      <c r="K16" s="9">
        <v>1693</v>
      </c>
      <c r="L16" s="28">
        <v>0.26437497744637034</v>
      </c>
      <c r="M16" s="2" t="s">
        <v>14</v>
      </c>
      <c r="N16" s="11">
        <f>AVERAGE(L69:L73)</f>
        <v>0.14938708060044031</v>
      </c>
      <c r="O16" s="2" t="s">
        <v>14</v>
      </c>
      <c r="P16" s="32"/>
      <c r="Q16" s="32">
        <v>107865</v>
      </c>
      <c r="R16" s="18">
        <v>98766</v>
      </c>
      <c r="S16" s="18">
        <v>19646</v>
      </c>
      <c r="T16" s="18">
        <v>5971</v>
      </c>
      <c r="U16" s="18">
        <v>33850</v>
      </c>
      <c r="V16" s="18">
        <v>2248</v>
      </c>
      <c r="W16" s="18"/>
      <c r="X16" s="18">
        <v>268346</v>
      </c>
      <c r="Z16" s="22">
        <v>0.2</v>
      </c>
      <c r="AA16" s="22">
        <v>0.2</v>
      </c>
      <c r="AB16" s="22">
        <v>0.10384615384615389</v>
      </c>
      <c r="AC16" s="9">
        <v>0.9</v>
      </c>
      <c r="AD16" s="22">
        <v>0.2</v>
      </c>
      <c r="AE16" s="9">
        <v>0.75</v>
      </c>
      <c r="AF16" s="9">
        <v>0.66</v>
      </c>
      <c r="AG16" s="9">
        <v>0.3</v>
      </c>
      <c r="AI16" s="18">
        <f t="shared" si="6"/>
        <v>0</v>
      </c>
      <c r="AJ16" s="18">
        <f t="shared" si="7"/>
        <v>21573</v>
      </c>
      <c r="AK16" s="18">
        <f t="shared" si="8"/>
        <v>10256.469230769235</v>
      </c>
      <c r="AL16" s="18">
        <f t="shared" si="9"/>
        <v>17681.400000000001</v>
      </c>
      <c r="AM16" s="18">
        <f t="shared" si="10"/>
        <v>1194.2</v>
      </c>
      <c r="AN16" s="18">
        <f t="shared" si="11"/>
        <v>25387.5</v>
      </c>
      <c r="AO16" s="18">
        <f t="shared" si="12"/>
        <v>1483.68</v>
      </c>
      <c r="AP16" s="18">
        <f t="shared" si="13"/>
        <v>0</v>
      </c>
      <c r="AQ16" s="18">
        <f t="shared" si="14"/>
        <v>77576.24923076923</v>
      </c>
      <c r="AR16" s="19">
        <f t="shared" si="15"/>
        <v>0.2890903878975995</v>
      </c>
    </row>
    <row r="17" spans="1:44" x14ac:dyDescent="0.25">
      <c r="A17" s="2" t="s">
        <v>15</v>
      </c>
      <c r="B17" s="5">
        <v>537147</v>
      </c>
      <c r="C17" s="5">
        <f t="shared" si="0"/>
        <v>84801.195848966614</v>
      </c>
      <c r="D17" s="5">
        <f t="shared" si="1"/>
        <v>54152.546524075689</v>
      </c>
      <c r="E17" s="23">
        <f t="shared" si="3"/>
        <v>109929.66944387364</v>
      </c>
      <c r="F17" s="5">
        <v>276630.70500000002</v>
      </c>
      <c r="G17" s="5"/>
      <c r="H17" s="5">
        <f t="shared" si="4"/>
        <v>54964.834721936822</v>
      </c>
      <c r="I17" s="5">
        <f t="shared" si="5"/>
        <v>219859.33888774729</v>
      </c>
      <c r="J17" s="23"/>
      <c r="K17" s="9">
        <v>1694</v>
      </c>
      <c r="L17" s="28">
        <v>0.26498343224566784</v>
      </c>
      <c r="M17" s="2" t="s">
        <v>15</v>
      </c>
      <c r="N17" s="11">
        <f>AVERAGE(L74:L78)</f>
        <v>0.15787334909990489</v>
      </c>
      <c r="O17" s="2" t="s">
        <v>15</v>
      </c>
      <c r="P17" s="32">
        <v>284</v>
      </c>
      <c r="Q17" s="32">
        <v>75405</v>
      </c>
      <c r="R17" s="18">
        <v>129370</v>
      </c>
      <c r="S17" s="18">
        <v>17607</v>
      </c>
      <c r="T17" s="18">
        <v>10870</v>
      </c>
      <c r="U17" s="18">
        <v>86370</v>
      </c>
      <c r="V17" s="18">
        <v>2567</v>
      </c>
      <c r="W17" s="18"/>
      <c r="X17" s="18">
        <v>322473</v>
      </c>
      <c r="Z17" s="22">
        <v>0.2</v>
      </c>
      <c r="AA17" s="22">
        <v>0.2</v>
      </c>
      <c r="AB17" s="22">
        <v>0.1307692307692308</v>
      </c>
      <c r="AC17" s="9">
        <v>0.9</v>
      </c>
      <c r="AD17" s="22">
        <v>0.2</v>
      </c>
      <c r="AE17" s="9">
        <v>0.75</v>
      </c>
      <c r="AF17" s="9">
        <v>0.66</v>
      </c>
      <c r="AG17" s="9">
        <v>0.3</v>
      </c>
      <c r="AI17" s="18">
        <f t="shared" si="6"/>
        <v>56.800000000000004</v>
      </c>
      <c r="AJ17" s="18">
        <f t="shared" si="7"/>
        <v>15081</v>
      </c>
      <c r="AK17" s="18">
        <f t="shared" si="8"/>
        <v>16917.61538461539</v>
      </c>
      <c r="AL17" s="18">
        <f t="shared" si="9"/>
        <v>15846.300000000001</v>
      </c>
      <c r="AM17" s="18">
        <f t="shared" si="10"/>
        <v>2174</v>
      </c>
      <c r="AN17" s="18">
        <f t="shared" si="11"/>
        <v>64777.5</v>
      </c>
      <c r="AO17" s="18">
        <f t="shared" si="12"/>
        <v>1694.22</v>
      </c>
      <c r="AP17" s="18">
        <f t="shared" si="13"/>
        <v>0</v>
      </c>
      <c r="AQ17" s="18">
        <f t="shared" si="14"/>
        <v>116547.43538461538</v>
      </c>
      <c r="AR17" s="19">
        <f t="shared" si="15"/>
        <v>0.36141765476370236</v>
      </c>
    </row>
    <row r="18" spans="1:44" x14ac:dyDescent="0.25">
      <c r="A18" s="2" t="s">
        <v>16</v>
      </c>
      <c r="B18" s="5">
        <v>396019</v>
      </c>
      <c r="C18" s="5">
        <f t="shared" si="0"/>
        <v>61508.617129108796</v>
      </c>
      <c r="D18" s="5">
        <f t="shared" si="1"/>
        <v>44798.039718189233</v>
      </c>
      <c r="E18" s="23">
        <f t="shared" si="3"/>
        <v>90940.020627924139</v>
      </c>
      <c r="F18" s="5">
        <v>203949.785</v>
      </c>
      <c r="G18" s="5"/>
      <c r="H18" s="5">
        <f t="shared" si="4"/>
        <v>45470.01031396207</v>
      </c>
      <c r="I18" s="5">
        <f t="shared" si="5"/>
        <v>181880.04125584828</v>
      </c>
      <c r="J18" s="23"/>
      <c r="K18" s="9">
        <v>1695</v>
      </c>
      <c r="L18" s="28">
        <v>0.25170309439813676</v>
      </c>
      <c r="M18" s="2" t="s">
        <v>16</v>
      </c>
      <c r="N18" s="11">
        <f>AVERAGE(L79:L83)</f>
        <v>0.15531733863554223</v>
      </c>
      <c r="O18" s="2" t="s">
        <v>16</v>
      </c>
      <c r="P18" s="32"/>
      <c r="Q18" s="32">
        <v>76296</v>
      </c>
      <c r="R18" s="18">
        <v>123548</v>
      </c>
      <c r="S18" s="18">
        <v>23758</v>
      </c>
      <c r="T18" s="18">
        <v>9699</v>
      </c>
      <c r="U18" s="18">
        <v>7692</v>
      </c>
      <c r="V18" s="18">
        <v>4223</v>
      </c>
      <c r="W18" s="18"/>
      <c r="X18" s="18">
        <v>245216</v>
      </c>
      <c r="Z18" s="22">
        <v>0.2</v>
      </c>
      <c r="AA18" s="22">
        <v>0.2</v>
      </c>
      <c r="AB18" s="22">
        <v>0.15769230769230769</v>
      </c>
      <c r="AC18" s="9">
        <v>0.9</v>
      </c>
      <c r="AD18" s="22">
        <v>0.2</v>
      </c>
      <c r="AE18" s="9">
        <v>0.75</v>
      </c>
      <c r="AF18" s="9">
        <v>0.66</v>
      </c>
      <c r="AG18" s="9">
        <v>0.3</v>
      </c>
      <c r="AI18" s="18">
        <f t="shared" si="6"/>
        <v>0</v>
      </c>
      <c r="AJ18" s="18">
        <f t="shared" si="7"/>
        <v>15259.2</v>
      </c>
      <c r="AK18" s="18">
        <f t="shared" si="8"/>
        <v>19482.56923076923</v>
      </c>
      <c r="AL18" s="18">
        <f t="shared" si="9"/>
        <v>21382.2</v>
      </c>
      <c r="AM18" s="18">
        <f t="shared" si="10"/>
        <v>1939.8000000000002</v>
      </c>
      <c r="AN18" s="18">
        <f t="shared" si="11"/>
        <v>5769</v>
      </c>
      <c r="AO18" s="18">
        <f t="shared" si="12"/>
        <v>2787.1800000000003</v>
      </c>
      <c r="AP18" s="18">
        <f t="shared" si="13"/>
        <v>0</v>
      </c>
      <c r="AQ18" s="18">
        <f t="shared" si="14"/>
        <v>66619.949230769242</v>
      </c>
      <c r="AR18" s="19">
        <f t="shared" si="15"/>
        <v>0.27167863936598446</v>
      </c>
    </row>
    <row r="19" spans="1:44" x14ac:dyDescent="0.25">
      <c r="A19" s="2" t="s">
        <v>17</v>
      </c>
      <c r="B19" s="5">
        <v>796786</v>
      </c>
      <c r="C19" s="5">
        <f t="shared" si="0"/>
        <v>84934.300983754219</v>
      </c>
      <c r="D19" s="5">
        <f t="shared" si="1"/>
        <v>57943.052895240464</v>
      </c>
      <c r="E19" s="23">
        <f t="shared" si="3"/>
        <v>117624.39737733813</v>
      </c>
      <c r="F19" s="5">
        <v>410344.79</v>
      </c>
      <c r="G19" s="5"/>
      <c r="H19" s="5">
        <f t="shared" si="4"/>
        <v>58812.198688669065</v>
      </c>
      <c r="I19" s="5">
        <f t="shared" si="5"/>
        <v>235248.79475467626</v>
      </c>
      <c r="J19" s="23"/>
      <c r="K19" s="9">
        <v>1696</v>
      </c>
      <c r="L19" s="28">
        <v>0.29814170938988277</v>
      </c>
      <c r="M19" s="2" t="s">
        <v>17</v>
      </c>
      <c r="N19" s="11">
        <f>AVERAGE(L84:L88)</f>
        <v>0.10659612616656695</v>
      </c>
      <c r="O19" s="2" t="s">
        <v>17</v>
      </c>
      <c r="P19" s="32"/>
      <c r="Q19" s="32">
        <v>73753</v>
      </c>
      <c r="R19" s="18">
        <v>169404</v>
      </c>
      <c r="S19" s="18">
        <v>29322</v>
      </c>
      <c r="T19" s="18">
        <v>19326</v>
      </c>
      <c r="U19" s="18">
        <v>35434</v>
      </c>
      <c r="V19" s="18">
        <v>3324</v>
      </c>
      <c r="W19" s="18"/>
      <c r="X19" s="18">
        <v>330563</v>
      </c>
      <c r="Z19" s="22">
        <v>0.2</v>
      </c>
      <c r="AA19" s="22">
        <v>0.2</v>
      </c>
      <c r="AB19" s="22">
        <v>0.1846153846153846</v>
      </c>
      <c r="AC19" s="9">
        <v>0.9</v>
      </c>
      <c r="AD19" s="22">
        <v>0.2</v>
      </c>
      <c r="AE19" s="9">
        <v>0.75</v>
      </c>
      <c r="AF19" s="9">
        <v>0.66</v>
      </c>
      <c r="AG19" s="9">
        <v>0.3</v>
      </c>
      <c r="AI19" s="18">
        <f t="shared" si="6"/>
        <v>0</v>
      </c>
      <c r="AJ19" s="18">
        <f t="shared" si="7"/>
        <v>14750.6</v>
      </c>
      <c r="AK19" s="18">
        <f t="shared" si="8"/>
        <v>31274.584615384614</v>
      </c>
      <c r="AL19" s="18">
        <f t="shared" si="9"/>
        <v>26389.8</v>
      </c>
      <c r="AM19" s="18">
        <f t="shared" si="10"/>
        <v>3865.2000000000003</v>
      </c>
      <c r="AN19" s="18">
        <f t="shared" si="11"/>
        <v>26575.5</v>
      </c>
      <c r="AO19" s="18">
        <f t="shared" si="12"/>
        <v>2193.84</v>
      </c>
      <c r="AP19" s="18">
        <f t="shared" si="13"/>
        <v>0</v>
      </c>
      <c r="AQ19" s="18">
        <f t="shared" si="14"/>
        <v>105049.52461538461</v>
      </c>
      <c r="AR19" s="19">
        <f t="shared" si="15"/>
        <v>0.31778972424434859</v>
      </c>
    </row>
    <row r="20" spans="1:44" x14ac:dyDescent="0.25">
      <c r="A20" s="2" t="s">
        <v>18</v>
      </c>
      <c r="B20" s="5">
        <v>1246728</v>
      </c>
      <c r="C20" s="5">
        <f t="shared" si="0"/>
        <v>96767.924523531212</v>
      </c>
      <c r="D20" s="5">
        <f t="shared" si="1"/>
        <v>59459.295707091886</v>
      </c>
      <c r="E20" s="23">
        <f t="shared" si="3"/>
        <v>120702.37028539652</v>
      </c>
      <c r="F20" s="5">
        <v>642064.92000000004</v>
      </c>
      <c r="G20" s="5"/>
      <c r="H20" s="5">
        <f t="shared" si="4"/>
        <v>60351.185142698261</v>
      </c>
      <c r="I20" s="5">
        <f t="shared" si="5"/>
        <v>241404.74057079304</v>
      </c>
      <c r="J20" s="23"/>
      <c r="K20" s="9">
        <v>1697</v>
      </c>
      <c r="L20" s="28">
        <v>0.32987436875436554</v>
      </c>
      <c r="M20" s="2" t="s">
        <v>18</v>
      </c>
      <c r="N20" s="11">
        <f>AVERAGE(L89:L93)</f>
        <v>7.7617511216184459E-2</v>
      </c>
      <c r="O20" s="2" t="s">
        <v>18</v>
      </c>
      <c r="P20" s="32">
        <v>3874</v>
      </c>
      <c r="Q20" s="32">
        <v>83011</v>
      </c>
      <c r="R20" s="18">
        <v>187010</v>
      </c>
      <c r="S20" s="18">
        <v>30934</v>
      </c>
      <c r="T20" s="18">
        <v>14425</v>
      </c>
      <c r="U20" s="18">
        <v>95588</v>
      </c>
      <c r="V20" s="18">
        <v>2142</v>
      </c>
      <c r="W20" s="18"/>
      <c r="X20" s="18">
        <v>416984</v>
      </c>
      <c r="Z20" s="22">
        <v>0.2</v>
      </c>
      <c r="AA20" s="22">
        <v>0.2</v>
      </c>
      <c r="AB20" s="22">
        <v>0.21153846153846151</v>
      </c>
      <c r="AC20" s="9">
        <v>0.9</v>
      </c>
      <c r="AD20" s="22">
        <v>0.2</v>
      </c>
      <c r="AE20" s="9">
        <v>0.75</v>
      </c>
      <c r="AF20" s="9">
        <v>0.66</v>
      </c>
      <c r="AG20" s="9">
        <v>0.3</v>
      </c>
      <c r="AI20" s="18">
        <f t="shared" si="6"/>
        <v>774.80000000000007</v>
      </c>
      <c r="AJ20" s="18">
        <f t="shared" si="7"/>
        <v>16602.2</v>
      </c>
      <c r="AK20" s="18">
        <f t="shared" si="8"/>
        <v>39559.807692307688</v>
      </c>
      <c r="AL20" s="18">
        <f t="shared" si="9"/>
        <v>27840.600000000002</v>
      </c>
      <c r="AM20" s="18">
        <f t="shared" si="10"/>
        <v>2885</v>
      </c>
      <c r="AN20" s="18">
        <f t="shared" si="11"/>
        <v>71691</v>
      </c>
      <c r="AO20" s="18">
        <f t="shared" si="12"/>
        <v>1413.72</v>
      </c>
      <c r="AP20" s="18">
        <f t="shared" si="13"/>
        <v>0</v>
      </c>
      <c r="AQ20" s="18">
        <f t="shared" si="14"/>
        <v>160767.12769230769</v>
      </c>
      <c r="AR20" s="19">
        <f t="shared" si="15"/>
        <v>0.3855474735057165</v>
      </c>
    </row>
    <row r="21" spans="1:44" x14ac:dyDescent="0.25">
      <c r="A21" s="2" t="s">
        <v>19</v>
      </c>
      <c r="B21" s="5">
        <v>1503464</v>
      </c>
      <c r="C21" s="5">
        <f t="shared" si="0"/>
        <v>105133.84015185494</v>
      </c>
      <c r="D21" s="5">
        <f t="shared" si="1"/>
        <v>64838.552225067157</v>
      </c>
      <c r="E21" s="23">
        <f t="shared" si="3"/>
        <v>131622.2610168863</v>
      </c>
      <c r="F21" s="5">
        <v>774283.96</v>
      </c>
      <c r="G21" s="5"/>
      <c r="H21" s="5">
        <f t="shared" si="4"/>
        <v>65811.130508443151</v>
      </c>
      <c r="I21" s="5">
        <f t="shared" si="5"/>
        <v>263244.52203377261</v>
      </c>
      <c r="J21" s="23"/>
      <c r="K21" s="9">
        <v>1698</v>
      </c>
      <c r="L21" s="28">
        <v>0.27210003490121004</v>
      </c>
      <c r="M21" s="2" t="s">
        <v>19</v>
      </c>
      <c r="N21" s="11">
        <f>AVERAGE(L94:L98)</f>
        <v>6.9927740306289302E-2</v>
      </c>
      <c r="O21" s="2" t="s">
        <v>19</v>
      </c>
      <c r="P21" s="32"/>
      <c r="Q21" s="32">
        <v>70692</v>
      </c>
      <c r="R21" s="18">
        <v>212794</v>
      </c>
      <c r="S21" s="18">
        <v>31497</v>
      </c>
      <c r="T21" s="18">
        <v>22121</v>
      </c>
      <c r="U21" s="18">
        <v>83892</v>
      </c>
      <c r="V21" s="18">
        <v>2839</v>
      </c>
      <c r="W21" s="18"/>
      <c r="X21" s="18">
        <v>423835</v>
      </c>
      <c r="Z21" s="22">
        <v>0.2</v>
      </c>
      <c r="AA21" s="22">
        <v>0.2</v>
      </c>
      <c r="AB21" s="22">
        <v>0.23846153846153839</v>
      </c>
      <c r="AC21" s="9">
        <v>0.9</v>
      </c>
      <c r="AD21" s="22">
        <v>0.2</v>
      </c>
      <c r="AE21" s="9">
        <v>0.75</v>
      </c>
      <c r="AF21" s="9">
        <v>0.66</v>
      </c>
      <c r="AG21" s="9">
        <v>0.3</v>
      </c>
      <c r="AI21" s="18">
        <f t="shared" si="6"/>
        <v>0</v>
      </c>
      <c r="AJ21" s="18">
        <f t="shared" si="7"/>
        <v>14138.400000000001</v>
      </c>
      <c r="AK21" s="18">
        <f t="shared" si="8"/>
        <v>50743.184615384598</v>
      </c>
      <c r="AL21" s="18">
        <f t="shared" si="9"/>
        <v>28347.3</v>
      </c>
      <c r="AM21" s="18">
        <f t="shared" si="10"/>
        <v>4424.2</v>
      </c>
      <c r="AN21" s="18">
        <f t="shared" si="11"/>
        <v>62919</v>
      </c>
      <c r="AO21" s="18">
        <f t="shared" si="12"/>
        <v>1873.74</v>
      </c>
      <c r="AP21" s="18">
        <f t="shared" si="13"/>
        <v>0</v>
      </c>
      <c r="AQ21" s="18">
        <f t="shared" si="14"/>
        <v>162445.82461538457</v>
      </c>
      <c r="AR21" s="19">
        <f t="shared" si="15"/>
        <v>0.3832760971023737</v>
      </c>
    </row>
    <row r="22" spans="1:44" x14ac:dyDescent="0.25">
      <c r="A22" s="2" t="s">
        <v>20</v>
      </c>
      <c r="B22" s="5">
        <v>698969</v>
      </c>
      <c r="C22" s="5">
        <f t="shared" si="0"/>
        <v>56823.814360104981</v>
      </c>
      <c r="D22" s="5">
        <f t="shared" si="1"/>
        <v>31983.240196263647</v>
      </c>
      <c r="E22" s="23">
        <f t="shared" si="3"/>
        <v>64925.9775984152</v>
      </c>
      <c r="F22" s="5">
        <v>359969.03499999997</v>
      </c>
      <c r="G22" s="5"/>
      <c r="H22" s="5">
        <f t="shared" si="4"/>
        <v>32462.9887992076</v>
      </c>
      <c r="I22" s="5">
        <f t="shared" si="5"/>
        <v>129851.9551968304</v>
      </c>
      <c r="J22" s="23"/>
      <c r="K22" s="9">
        <v>1699</v>
      </c>
      <c r="L22" s="28">
        <v>0.27069330219450644</v>
      </c>
      <c r="M22" s="2" t="s">
        <v>20</v>
      </c>
      <c r="N22" s="11">
        <f>AVERAGE(L99:L103)</f>
        <v>8.1296615958797863E-2</v>
      </c>
      <c r="O22" s="2" t="s">
        <v>20</v>
      </c>
      <c r="P22" s="32">
        <v>36</v>
      </c>
      <c r="Q22" s="32">
        <v>67865</v>
      </c>
      <c r="R22" s="18">
        <v>85153</v>
      </c>
      <c r="S22" s="18">
        <v>16251</v>
      </c>
      <c r="T22" s="18">
        <v>692</v>
      </c>
      <c r="U22" s="18">
        <v>72463</v>
      </c>
      <c r="V22" s="18">
        <v>3148</v>
      </c>
      <c r="W22" s="18"/>
      <c r="X22" s="18">
        <v>245608</v>
      </c>
      <c r="Z22" s="22">
        <v>0.2</v>
      </c>
      <c r="AA22" s="22">
        <v>0.2</v>
      </c>
      <c r="AB22" s="22">
        <v>0.26538461538461533</v>
      </c>
      <c r="AC22" s="9">
        <v>0.9</v>
      </c>
      <c r="AD22" s="22">
        <v>0.2</v>
      </c>
      <c r="AE22" s="9">
        <v>0.75</v>
      </c>
      <c r="AF22" s="9">
        <v>0.66</v>
      </c>
      <c r="AG22" s="9">
        <v>0.3</v>
      </c>
      <c r="AI22" s="18">
        <f t="shared" si="6"/>
        <v>7.2</v>
      </c>
      <c r="AJ22" s="18">
        <f t="shared" si="7"/>
        <v>13573</v>
      </c>
      <c r="AK22" s="18">
        <f t="shared" si="8"/>
        <v>22598.29615384615</v>
      </c>
      <c r="AL22" s="18">
        <f t="shared" si="9"/>
        <v>14625.9</v>
      </c>
      <c r="AM22" s="18">
        <f t="shared" si="10"/>
        <v>138.4</v>
      </c>
      <c r="AN22" s="18">
        <f t="shared" si="11"/>
        <v>54347.25</v>
      </c>
      <c r="AO22" s="18">
        <f t="shared" si="12"/>
        <v>2077.6800000000003</v>
      </c>
      <c r="AP22" s="18">
        <f t="shared" si="13"/>
        <v>0</v>
      </c>
      <c r="AQ22" s="18">
        <f t="shared" si="14"/>
        <v>107367.72615384616</v>
      </c>
      <c r="AR22" s="19">
        <f t="shared" si="15"/>
        <v>0.43715076933099151</v>
      </c>
    </row>
    <row r="23" spans="1:44" x14ac:dyDescent="0.25">
      <c r="A23" s="2" t="s">
        <v>21</v>
      </c>
      <c r="B23" s="5">
        <v>1317247</v>
      </c>
      <c r="C23" s="5">
        <f t="shared" si="0"/>
        <v>113307.76425793946</v>
      </c>
      <c r="D23" s="5">
        <f t="shared" si="1"/>
        <v>68133.064706170175</v>
      </c>
      <c r="E23" s="23">
        <f t="shared" si="3"/>
        <v>138310.12135352544</v>
      </c>
      <c r="F23" s="5">
        <v>678382.20499999996</v>
      </c>
      <c r="G23" s="5"/>
      <c r="H23" s="5">
        <f t="shared" si="4"/>
        <v>69155.060676762718</v>
      </c>
      <c r="I23" s="5">
        <f t="shared" si="5"/>
        <v>276620.24270705087</v>
      </c>
      <c r="J23" s="23"/>
      <c r="K23" s="9">
        <v>1700</v>
      </c>
      <c r="L23" s="28">
        <v>0.22701270698366818</v>
      </c>
      <c r="M23" s="2" t="s">
        <v>21</v>
      </c>
      <c r="N23" s="11">
        <f>AVERAGE(L104:L108)</f>
        <v>8.6018616294392364E-2</v>
      </c>
      <c r="O23" s="2" t="s">
        <v>21</v>
      </c>
      <c r="P23" s="32">
        <v>29</v>
      </c>
      <c r="Q23" s="32">
        <v>99533</v>
      </c>
      <c r="R23" s="18">
        <v>125835</v>
      </c>
      <c r="S23" s="18">
        <v>9875</v>
      </c>
      <c r="T23" s="18">
        <v>4162</v>
      </c>
      <c r="U23" s="18">
        <v>72938</v>
      </c>
      <c r="V23" s="18">
        <v>13093</v>
      </c>
      <c r="W23" s="18"/>
      <c r="X23" s="18">
        <v>325465</v>
      </c>
      <c r="Z23" s="22">
        <v>0.2</v>
      </c>
      <c r="AA23" s="22">
        <v>0.2</v>
      </c>
      <c r="AB23" s="22">
        <v>0.29230769230769221</v>
      </c>
      <c r="AC23" s="9">
        <v>0.9</v>
      </c>
      <c r="AD23" s="22">
        <v>0.2</v>
      </c>
      <c r="AE23" s="9">
        <v>0.75</v>
      </c>
      <c r="AF23" s="9">
        <v>0.66</v>
      </c>
      <c r="AG23" s="9">
        <v>0.3</v>
      </c>
      <c r="AI23" s="18">
        <f t="shared" si="6"/>
        <v>5.8000000000000007</v>
      </c>
      <c r="AJ23" s="18">
        <f t="shared" si="7"/>
        <v>19906.600000000002</v>
      </c>
      <c r="AK23" s="18">
        <f t="shared" si="8"/>
        <v>36782.538461538446</v>
      </c>
      <c r="AL23" s="18">
        <f t="shared" si="9"/>
        <v>8887.5</v>
      </c>
      <c r="AM23" s="18">
        <f t="shared" si="10"/>
        <v>832.40000000000009</v>
      </c>
      <c r="AN23" s="18">
        <f t="shared" si="11"/>
        <v>54703.5</v>
      </c>
      <c r="AO23" s="18">
        <f t="shared" si="12"/>
        <v>8641.380000000001</v>
      </c>
      <c r="AP23" s="18">
        <f t="shared" si="13"/>
        <v>0</v>
      </c>
      <c r="AQ23" s="18">
        <f t="shared" si="14"/>
        <v>129759.71846153845</v>
      </c>
      <c r="AR23" s="19">
        <f t="shared" si="15"/>
        <v>0.3986902384635474</v>
      </c>
    </row>
    <row r="24" spans="1:44" x14ac:dyDescent="0.25">
      <c r="A24" s="2" t="s">
        <v>22</v>
      </c>
      <c r="B24" s="5">
        <v>2381871</v>
      </c>
      <c r="C24" s="5">
        <f t="shared" si="0"/>
        <v>146572.57444697045</v>
      </c>
      <c r="D24" s="5">
        <f t="shared" si="1"/>
        <v>73085.436002305956</v>
      </c>
      <c r="E24" s="23">
        <f t="shared" si="3"/>
        <v>148363.43508468108</v>
      </c>
      <c r="F24" s="5">
        <v>1226663.5649999999</v>
      </c>
      <c r="G24" s="5"/>
      <c r="H24" s="5">
        <f t="shared" si="4"/>
        <v>74181.717542340542</v>
      </c>
      <c r="I24" s="5">
        <f t="shared" si="5"/>
        <v>296726.87016936217</v>
      </c>
      <c r="J24" s="23"/>
      <c r="K24" s="9">
        <v>1701</v>
      </c>
      <c r="L24" s="28">
        <v>0.21397961324093237</v>
      </c>
      <c r="M24" s="2" t="s">
        <v>22</v>
      </c>
      <c r="N24" s="11">
        <f>AVERAGE(L109:L113)</f>
        <v>6.1536739163023713E-2</v>
      </c>
      <c r="O24" s="2" t="s">
        <v>22</v>
      </c>
      <c r="P24" s="32">
        <v>740</v>
      </c>
      <c r="Q24" s="32">
        <v>72232</v>
      </c>
      <c r="R24" s="18">
        <v>152046</v>
      </c>
      <c r="S24" s="18">
        <v>6959</v>
      </c>
      <c r="T24" s="18">
        <v>9090</v>
      </c>
      <c r="U24" s="18">
        <v>196926</v>
      </c>
      <c r="V24" s="18">
        <v>4343</v>
      </c>
      <c r="W24" s="18"/>
      <c r="X24" s="18">
        <v>442336</v>
      </c>
      <c r="Z24" s="22">
        <v>0.2</v>
      </c>
      <c r="AA24" s="22">
        <v>0.2</v>
      </c>
      <c r="AB24" s="22">
        <v>0.3192307692307691</v>
      </c>
      <c r="AC24" s="9">
        <v>0.9</v>
      </c>
      <c r="AD24" s="22">
        <v>0.2</v>
      </c>
      <c r="AE24" s="9">
        <v>0.75</v>
      </c>
      <c r="AF24" s="9">
        <v>0.66</v>
      </c>
      <c r="AG24" s="9">
        <v>0.3</v>
      </c>
      <c r="AI24" s="18">
        <f t="shared" si="6"/>
        <v>148</v>
      </c>
      <c r="AJ24" s="18">
        <f t="shared" si="7"/>
        <v>14446.400000000001</v>
      </c>
      <c r="AK24" s="18">
        <f t="shared" si="8"/>
        <v>48537.76153846152</v>
      </c>
      <c r="AL24" s="18">
        <f t="shared" si="9"/>
        <v>6263.1</v>
      </c>
      <c r="AM24" s="18">
        <f t="shared" si="10"/>
        <v>1818</v>
      </c>
      <c r="AN24" s="18">
        <f t="shared" si="11"/>
        <v>147694.5</v>
      </c>
      <c r="AO24" s="18">
        <f t="shared" si="12"/>
        <v>2866.38</v>
      </c>
      <c r="AP24" s="18">
        <f t="shared" si="13"/>
        <v>0</v>
      </c>
      <c r="AQ24" s="18">
        <f t="shared" si="14"/>
        <v>221774.14153846152</v>
      </c>
      <c r="AR24" s="19">
        <f t="shared" si="15"/>
        <v>0.50137031925608933</v>
      </c>
    </row>
    <row r="25" spans="1:44" x14ac:dyDescent="0.25">
      <c r="A25" s="2" t="s">
        <v>23</v>
      </c>
      <c r="B25" s="5">
        <v>1717428</v>
      </c>
      <c r="C25" s="5">
        <f t="shared" si="0"/>
        <v>126445.26386796367</v>
      </c>
      <c r="D25" s="5">
        <f t="shared" si="1"/>
        <v>78975.043576568773</v>
      </c>
      <c r="E25" s="23">
        <f t="shared" si="3"/>
        <v>160319.33846043461</v>
      </c>
      <c r="F25" s="5">
        <v>884475.42</v>
      </c>
      <c r="G25" s="5"/>
      <c r="H25" s="5">
        <f t="shared" si="4"/>
        <v>80159.669230217303</v>
      </c>
      <c r="I25" s="5">
        <f t="shared" si="5"/>
        <v>320638.67692086921</v>
      </c>
      <c r="J25" s="23"/>
      <c r="K25" s="9">
        <v>1702</v>
      </c>
      <c r="L25" s="28">
        <v>0.22240983827580146</v>
      </c>
      <c r="M25" s="2" t="s">
        <v>23</v>
      </c>
      <c r="N25" s="11">
        <f>AVERAGE(L114:L118)</f>
        <v>7.3624783029019952E-2</v>
      </c>
      <c r="O25" s="2" t="s">
        <v>23</v>
      </c>
      <c r="P25" s="32">
        <v>4465</v>
      </c>
      <c r="Q25" s="32">
        <v>119051</v>
      </c>
      <c r="R25" s="18">
        <v>183457</v>
      </c>
      <c r="S25" s="18">
        <v>7780</v>
      </c>
      <c r="T25" s="18">
        <v>19220</v>
      </c>
      <c r="U25" s="18">
        <v>68612</v>
      </c>
      <c r="V25" s="18">
        <v>2201</v>
      </c>
      <c r="W25" s="18"/>
      <c r="X25" s="18">
        <v>404786</v>
      </c>
      <c r="Z25" s="22">
        <v>0.2</v>
      </c>
      <c r="AA25" s="22">
        <v>0.2</v>
      </c>
      <c r="AB25" s="22">
        <v>0.34615384615384598</v>
      </c>
      <c r="AC25" s="9">
        <v>0.9</v>
      </c>
      <c r="AD25" s="22">
        <v>0.2</v>
      </c>
      <c r="AE25" s="9">
        <v>0.75</v>
      </c>
      <c r="AF25" s="9">
        <v>0.66</v>
      </c>
      <c r="AG25" s="9">
        <v>0.3</v>
      </c>
      <c r="AI25" s="18">
        <f t="shared" si="6"/>
        <v>893</v>
      </c>
      <c r="AJ25" s="18">
        <f t="shared" si="7"/>
        <v>23810.2</v>
      </c>
      <c r="AK25" s="18">
        <f t="shared" si="8"/>
        <v>63504.34615384612</v>
      </c>
      <c r="AL25" s="18">
        <f t="shared" si="9"/>
        <v>7002</v>
      </c>
      <c r="AM25" s="18">
        <f t="shared" si="10"/>
        <v>3844</v>
      </c>
      <c r="AN25" s="18">
        <f t="shared" si="11"/>
        <v>51459</v>
      </c>
      <c r="AO25" s="18">
        <f t="shared" si="12"/>
        <v>1452.66</v>
      </c>
      <c r="AP25" s="18">
        <f t="shared" si="13"/>
        <v>0</v>
      </c>
      <c r="AQ25" s="18">
        <f t="shared" si="14"/>
        <v>151965.20615384614</v>
      </c>
      <c r="AR25" s="19">
        <f t="shared" si="15"/>
        <v>0.37542110190037736</v>
      </c>
    </row>
    <row r="26" spans="1:44" x14ac:dyDescent="0.25">
      <c r="A26" s="2" t="s">
        <v>24</v>
      </c>
      <c r="B26" s="5">
        <v>1812184</v>
      </c>
      <c r="C26" s="5">
        <f t="shared" si="0"/>
        <v>107427.72057195933</v>
      </c>
      <c r="D26" s="5">
        <f t="shared" si="1"/>
        <v>74117.805523981544</v>
      </c>
      <c r="E26" s="23">
        <f t="shared" si="3"/>
        <v>150459.14521368252</v>
      </c>
      <c r="F26" s="5">
        <v>933274.76</v>
      </c>
      <c r="G26" s="5"/>
      <c r="H26" s="5">
        <f t="shared" si="4"/>
        <v>75229.572606841262</v>
      </c>
      <c r="I26" s="5">
        <f t="shared" si="5"/>
        <v>300918.29042736505</v>
      </c>
      <c r="J26" s="23"/>
      <c r="K26" s="9">
        <v>1703</v>
      </c>
      <c r="L26" s="28">
        <v>0.22573772792241423</v>
      </c>
      <c r="M26" s="2" t="s">
        <v>24</v>
      </c>
      <c r="N26" s="11">
        <f>AVERAGE(L119:L123)</f>
        <v>5.9280801823633433E-2</v>
      </c>
      <c r="O26" s="2" t="s">
        <v>24</v>
      </c>
      <c r="P26" s="32">
        <v>2163</v>
      </c>
      <c r="Q26" s="32">
        <v>127844</v>
      </c>
      <c r="R26" s="18">
        <v>201102</v>
      </c>
      <c r="S26" s="18"/>
      <c r="T26" s="18">
        <v>21345</v>
      </c>
      <c r="U26" s="18">
        <v>148</v>
      </c>
      <c r="V26" s="18">
        <v>11210</v>
      </c>
      <c r="W26" s="18"/>
      <c r="X26" s="18">
        <v>363812</v>
      </c>
      <c r="Z26" s="22">
        <v>0.2</v>
      </c>
      <c r="AA26" s="22">
        <v>0.2</v>
      </c>
      <c r="AB26" s="22">
        <v>0.37307692307692292</v>
      </c>
      <c r="AC26" s="9">
        <v>0.9</v>
      </c>
      <c r="AD26" s="22">
        <v>0.2</v>
      </c>
      <c r="AE26" s="9">
        <v>0.75</v>
      </c>
      <c r="AF26" s="9">
        <v>0.66</v>
      </c>
      <c r="AG26" s="9">
        <v>0.3</v>
      </c>
      <c r="AI26" s="18">
        <f t="shared" si="6"/>
        <v>432.6</v>
      </c>
      <c r="AJ26" s="18">
        <f t="shared" si="7"/>
        <v>25568.800000000003</v>
      </c>
      <c r="AK26" s="18">
        <f t="shared" si="8"/>
        <v>75026.515384615355</v>
      </c>
      <c r="AL26" s="18">
        <f t="shared" si="9"/>
        <v>0</v>
      </c>
      <c r="AM26" s="18">
        <f t="shared" si="10"/>
        <v>4269</v>
      </c>
      <c r="AN26" s="18">
        <f t="shared" si="11"/>
        <v>111</v>
      </c>
      <c r="AO26" s="18">
        <f t="shared" si="12"/>
        <v>7398.6</v>
      </c>
      <c r="AP26" s="18">
        <f t="shared" si="13"/>
        <v>0</v>
      </c>
      <c r="AQ26" s="18">
        <f t="shared" si="14"/>
        <v>112806.51538461537</v>
      </c>
      <c r="AR26" s="19">
        <f t="shared" si="15"/>
        <v>0.31006815438912233</v>
      </c>
    </row>
    <row r="27" spans="1:44" x14ac:dyDescent="0.25">
      <c r="A27" s="2" t="s">
        <v>25</v>
      </c>
      <c r="B27" s="5">
        <v>2165957</v>
      </c>
      <c r="C27" s="5">
        <f t="shared" si="0"/>
        <v>108297.85</v>
      </c>
      <c r="D27" s="5">
        <f t="shared" si="1"/>
        <v>75091.211295388595</v>
      </c>
      <c r="E27" s="23">
        <f t="shared" si="3"/>
        <v>152435.15892963883</v>
      </c>
      <c r="F27" s="5">
        <v>1115467.855</v>
      </c>
      <c r="G27" s="5"/>
      <c r="H27" s="5">
        <f t="shared" si="4"/>
        <v>76217.579464819413</v>
      </c>
      <c r="I27" s="5">
        <f t="shared" si="5"/>
        <v>304870.31785927765</v>
      </c>
      <c r="J27" s="23"/>
      <c r="K27" s="9">
        <v>1704</v>
      </c>
      <c r="L27" s="28">
        <v>0.22533930619152537</v>
      </c>
      <c r="M27" s="2" t="s">
        <v>25</v>
      </c>
      <c r="N27" s="12">
        <v>0.05</v>
      </c>
      <c r="O27" s="2" t="s">
        <v>25</v>
      </c>
      <c r="P27" s="32">
        <f>P29+P30*0.4</f>
        <v>10255.799999999999</v>
      </c>
      <c r="Q27" s="32">
        <f>Q29+Q30*0.4</f>
        <v>248669</v>
      </c>
      <c r="R27" s="18">
        <f>R29+R30*0.6</f>
        <v>249965.4</v>
      </c>
      <c r="S27" s="18">
        <f>S29+S30*0.4</f>
        <v>1427.4</v>
      </c>
      <c r="T27" s="18">
        <f>T29+T30*0.4</f>
        <v>55112.2</v>
      </c>
      <c r="U27" s="18">
        <f>U29+U30*0.4</f>
        <v>11334.6</v>
      </c>
      <c r="V27" s="18">
        <f>V29+V30*0.4</f>
        <v>12084</v>
      </c>
      <c r="X27" s="18">
        <f>SUM(P27:V27)</f>
        <v>588848.39999999991</v>
      </c>
      <c r="Z27" s="22">
        <v>0.2</v>
      </c>
      <c r="AA27" s="22">
        <v>0.2</v>
      </c>
      <c r="AB27" s="22">
        <v>0.3999999999999998</v>
      </c>
      <c r="AC27" s="9">
        <v>0.9</v>
      </c>
      <c r="AD27" s="22">
        <v>0.2</v>
      </c>
      <c r="AE27" s="9">
        <v>0.75</v>
      </c>
      <c r="AF27" s="9">
        <v>0.66</v>
      </c>
      <c r="AG27" s="9">
        <v>0.3</v>
      </c>
      <c r="AI27" s="18">
        <f t="shared" si="6"/>
        <v>2051.16</v>
      </c>
      <c r="AJ27" s="18">
        <f t="shared" si="7"/>
        <v>49733.8</v>
      </c>
      <c r="AK27" s="18">
        <f t="shared" si="8"/>
        <v>99986.159999999945</v>
      </c>
      <c r="AL27" s="18">
        <f t="shared" si="9"/>
        <v>1284.6600000000001</v>
      </c>
      <c r="AM27" s="18">
        <f t="shared" si="10"/>
        <v>11022.44</v>
      </c>
      <c r="AN27" s="18">
        <f t="shared" si="11"/>
        <v>8500.9500000000007</v>
      </c>
      <c r="AO27" s="18">
        <f t="shared" si="12"/>
        <v>7975.4400000000005</v>
      </c>
      <c r="AP27" s="18">
        <f t="shared" si="13"/>
        <v>0</v>
      </c>
      <c r="AQ27" s="18">
        <f t="shared" si="14"/>
        <v>180554.60999999996</v>
      </c>
      <c r="AR27" s="19">
        <f t="shared" si="15"/>
        <v>0.30662324971928256</v>
      </c>
    </row>
    <row r="28" spans="1:44" x14ac:dyDescent="0.25">
      <c r="A28" s="6" t="s">
        <v>26</v>
      </c>
      <c r="B28" s="7">
        <f>((B30*120)+(B27*7))/127</f>
        <v>762158.18110236223</v>
      </c>
      <c r="C28" s="7">
        <f>((C30*120)+(C27*7))/127</f>
        <v>76318.205742931808</v>
      </c>
      <c r="D28" s="7">
        <f>((D30*120)+(D27*7))/127</f>
        <v>51832.291705935451</v>
      </c>
      <c r="E28" s="7">
        <f>((E30*120)+(E27*7))/127</f>
        <v>105219.55216304895</v>
      </c>
      <c r="F28" s="7">
        <f>((F30*120)+(F27*7))/127</f>
        <v>421429.71893700788</v>
      </c>
      <c r="G28" s="26"/>
      <c r="H28" s="5"/>
      <c r="I28" s="26"/>
      <c r="J28" s="26"/>
      <c r="K28" s="9">
        <v>1705</v>
      </c>
      <c r="L28" s="28">
        <v>0.1809959939055267</v>
      </c>
      <c r="M28" s="10"/>
    </row>
    <row r="29" spans="1:44" x14ac:dyDescent="0.25">
      <c r="K29" s="9">
        <v>1706</v>
      </c>
      <c r="L29" s="28">
        <v>0.1869149890947</v>
      </c>
      <c r="M29" s="10"/>
      <c r="O29" s="2" t="s">
        <v>40</v>
      </c>
      <c r="P29" s="32">
        <v>6799</v>
      </c>
      <c r="Q29" s="32">
        <v>173309</v>
      </c>
      <c r="R29" s="18">
        <v>199974</v>
      </c>
      <c r="S29" s="18">
        <v>1305</v>
      </c>
      <c r="T29" s="18">
        <v>35123</v>
      </c>
      <c r="U29" s="18">
        <v>11307</v>
      </c>
      <c r="V29" s="18">
        <v>11334</v>
      </c>
      <c r="W29" s="18"/>
      <c r="X29" s="18">
        <v>439151</v>
      </c>
    </row>
    <row r="30" spans="1:44" x14ac:dyDescent="0.25">
      <c r="A30" s="16" t="s">
        <v>52</v>
      </c>
      <c r="B30" s="27">
        <f>AVERAGE(B3:B26)</f>
        <v>680269.91666666663</v>
      </c>
      <c r="C30" s="27">
        <f t="shared" ref="C30:F30" si="16">AVERAGE(C3:C27)</f>
        <v>74452.726494602844</v>
      </c>
      <c r="D30" s="27">
        <f t="shared" si="16"/>
        <v>50475.521396550685</v>
      </c>
      <c r="E30" s="27">
        <f t="shared" si="16"/>
        <v>102465.30843499787</v>
      </c>
      <c r="F30" s="27">
        <f t="shared" si="16"/>
        <v>380944.16100000002</v>
      </c>
      <c r="G30" s="27"/>
      <c r="H30" s="27"/>
      <c r="I30" s="27"/>
      <c r="K30" s="9">
        <v>1707</v>
      </c>
      <c r="L30" s="28">
        <v>0.18429879831383525</v>
      </c>
      <c r="M30" s="10"/>
      <c r="O30" s="2" t="s">
        <v>41</v>
      </c>
      <c r="P30" s="32">
        <v>8642</v>
      </c>
      <c r="Q30" s="32">
        <v>188400</v>
      </c>
      <c r="R30" s="18">
        <v>83319</v>
      </c>
      <c r="S30" s="18">
        <v>306</v>
      </c>
      <c r="T30" s="18">
        <v>49973</v>
      </c>
      <c r="U30" s="18">
        <v>69</v>
      </c>
      <c r="V30" s="18">
        <v>1875</v>
      </c>
      <c r="W30" s="18"/>
      <c r="X30" s="18">
        <v>332584</v>
      </c>
    </row>
    <row r="31" spans="1:44" x14ac:dyDescent="0.25">
      <c r="K31" s="9">
        <v>1708</v>
      </c>
      <c r="L31" s="28">
        <v>0.18240075673476669</v>
      </c>
      <c r="M31" s="10"/>
    </row>
    <row r="32" spans="1:44" x14ac:dyDescent="0.25">
      <c r="K32" s="9">
        <v>1709</v>
      </c>
      <c r="L32" s="28">
        <v>0.18055729669473003</v>
      </c>
      <c r="M32" s="10"/>
      <c r="O32" s="20" t="s">
        <v>44</v>
      </c>
      <c r="P32" s="33">
        <f>SUM(P3:P27)</f>
        <v>24338.799999999999</v>
      </c>
      <c r="Q32" s="33">
        <f t="shared" ref="Q32:X32" si="17">SUM(Q3:Q27)</f>
        <v>1891090</v>
      </c>
      <c r="R32" s="21">
        <f t="shared" si="17"/>
        <v>2953984.4</v>
      </c>
      <c r="S32" s="21">
        <f t="shared" si="17"/>
        <v>398667.4</v>
      </c>
      <c r="T32" s="21">
        <f t="shared" si="17"/>
        <v>221563.2</v>
      </c>
      <c r="U32" s="21">
        <f t="shared" si="17"/>
        <v>1111596.6000000001</v>
      </c>
      <c r="V32" s="21">
        <f t="shared" si="17"/>
        <v>96701</v>
      </c>
      <c r="W32" s="21"/>
      <c r="X32" s="21">
        <f t="shared" si="17"/>
        <v>6698191.4000000004</v>
      </c>
    </row>
    <row r="33" spans="11:14" x14ac:dyDescent="0.25">
      <c r="K33" s="9">
        <v>1710</v>
      </c>
      <c r="L33" s="28">
        <v>0.21830871580634981</v>
      </c>
      <c r="M33" s="10"/>
      <c r="N33" s="16"/>
    </row>
    <row r="34" spans="11:14" x14ac:dyDescent="0.25">
      <c r="K34" s="9">
        <v>1711</v>
      </c>
      <c r="L34" s="28">
        <v>0.22458473624005343</v>
      </c>
      <c r="M34" s="10"/>
      <c r="N34" s="16"/>
    </row>
    <row r="35" spans="11:14" x14ac:dyDescent="0.25">
      <c r="K35" s="9">
        <v>1712</v>
      </c>
      <c r="L35" s="28">
        <v>0.22443247667010516</v>
      </c>
      <c r="M35" s="10"/>
      <c r="N35" s="16"/>
    </row>
    <row r="36" spans="11:14" x14ac:dyDescent="0.25">
      <c r="K36" s="9">
        <v>1713</v>
      </c>
      <c r="L36" s="28">
        <v>0.26547998716585197</v>
      </c>
      <c r="M36" s="10"/>
      <c r="N36" s="16"/>
    </row>
    <row r="37" spans="11:14" x14ac:dyDescent="0.25">
      <c r="K37" s="9">
        <v>1714</v>
      </c>
      <c r="L37" s="28">
        <v>0.27214362775242706</v>
      </c>
      <c r="M37" s="10"/>
      <c r="N37" s="16"/>
    </row>
    <row r="38" spans="11:14" x14ac:dyDescent="0.25">
      <c r="K38" s="9">
        <v>1715</v>
      </c>
      <c r="L38" s="28">
        <v>0.23248411022638163</v>
      </c>
      <c r="M38" s="10"/>
      <c r="N38" s="16"/>
    </row>
    <row r="39" spans="11:14" x14ac:dyDescent="0.25">
      <c r="K39" s="9">
        <v>1716</v>
      </c>
      <c r="L39" s="28">
        <v>0.24531851014634773</v>
      </c>
      <c r="M39" s="10"/>
      <c r="N39" s="16"/>
    </row>
    <row r="40" spans="11:14" x14ac:dyDescent="0.25">
      <c r="K40" s="9">
        <v>1717</v>
      </c>
      <c r="L40" s="28">
        <v>0.23255717855291552</v>
      </c>
      <c r="M40" s="10"/>
      <c r="N40" s="16"/>
    </row>
    <row r="41" spans="11:14" x14ac:dyDescent="0.25">
      <c r="K41" s="9">
        <v>1718</v>
      </c>
      <c r="L41" s="28">
        <v>0.19427643283596721</v>
      </c>
      <c r="M41" s="10"/>
      <c r="N41" s="16"/>
    </row>
    <row r="42" spans="11:14" x14ac:dyDescent="0.25">
      <c r="K42" s="9">
        <v>1719</v>
      </c>
      <c r="L42" s="28">
        <v>0.20574191883380558</v>
      </c>
      <c r="M42" s="10"/>
      <c r="N42" s="16"/>
    </row>
    <row r="43" spans="11:14" x14ac:dyDescent="0.25">
      <c r="K43" s="9">
        <v>1720</v>
      </c>
      <c r="L43" s="28">
        <v>0.21470642374238252</v>
      </c>
      <c r="M43" s="10"/>
      <c r="N43" s="16"/>
    </row>
    <row r="44" spans="11:14" x14ac:dyDescent="0.25">
      <c r="K44" s="9">
        <v>1721</v>
      </c>
      <c r="L44" s="28">
        <v>0.18479534214982815</v>
      </c>
      <c r="M44" s="10"/>
      <c r="N44" s="16"/>
    </row>
    <row r="45" spans="11:14" x14ac:dyDescent="0.25">
      <c r="K45" s="9">
        <v>1722</v>
      </c>
      <c r="L45" s="28">
        <v>0.15797589503291393</v>
      </c>
      <c r="M45" s="10"/>
      <c r="N45" s="16"/>
    </row>
    <row r="46" spans="11:14" x14ac:dyDescent="0.25">
      <c r="K46" s="9">
        <v>1723</v>
      </c>
      <c r="L46" s="28">
        <v>0.15888888296154707</v>
      </c>
      <c r="M46" s="10"/>
      <c r="N46" s="16"/>
    </row>
    <row r="47" spans="11:14" x14ac:dyDescent="0.25">
      <c r="K47" s="9">
        <v>1724</v>
      </c>
      <c r="L47" s="28">
        <v>0.17304522784184617</v>
      </c>
      <c r="M47" s="10"/>
      <c r="N47" s="16"/>
    </row>
    <row r="48" spans="11:14" x14ac:dyDescent="0.25">
      <c r="K48" s="9">
        <v>1725</v>
      </c>
      <c r="L48" s="28">
        <v>0.17977110976156052</v>
      </c>
      <c r="M48" s="10"/>
      <c r="N48" s="16"/>
    </row>
    <row r="49" spans="11:14" x14ac:dyDescent="0.25">
      <c r="K49" s="9">
        <v>1726</v>
      </c>
      <c r="L49" s="28">
        <v>0.17154269378101006</v>
      </c>
      <c r="M49" s="10"/>
      <c r="N49" s="16"/>
    </row>
    <row r="50" spans="11:14" x14ac:dyDescent="0.25">
      <c r="K50" s="9">
        <v>1727</v>
      </c>
      <c r="L50" s="28">
        <v>0.17145085091789911</v>
      </c>
      <c r="M50" s="10"/>
      <c r="N50" s="16"/>
    </row>
    <row r="51" spans="11:14" x14ac:dyDescent="0.25">
      <c r="K51" s="9">
        <v>1728</v>
      </c>
      <c r="L51" s="28">
        <v>0.19334104659446075</v>
      </c>
      <c r="M51" s="10"/>
      <c r="N51" s="16"/>
    </row>
    <row r="52" spans="11:14" x14ac:dyDescent="0.25">
      <c r="K52" s="9">
        <v>1729</v>
      </c>
      <c r="L52" s="28">
        <v>0.1794000952807385</v>
      </c>
      <c r="M52" s="10"/>
      <c r="N52" s="16"/>
    </row>
    <row r="53" spans="11:14" x14ac:dyDescent="0.25">
      <c r="K53" s="9">
        <v>1730</v>
      </c>
      <c r="L53" s="28">
        <v>0.16076297572422538</v>
      </c>
      <c r="M53" s="10"/>
      <c r="N53" s="16"/>
    </row>
    <row r="54" spans="11:14" x14ac:dyDescent="0.25">
      <c r="K54" s="9">
        <v>1731</v>
      </c>
      <c r="L54" s="28">
        <v>0.18516911082818371</v>
      </c>
      <c r="M54" s="10"/>
      <c r="N54" s="16"/>
    </row>
    <row r="55" spans="11:14" x14ac:dyDescent="0.25">
      <c r="K55" s="9">
        <v>1732</v>
      </c>
      <c r="L55" s="28">
        <v>0.21210304734623225</v>
      </c>
      <c r="M55" s="10"/>
      <c r="N55" s="16"/>
    </row>
    <row r="56" spans="11:14" x14ac:dyDescent="0.25">
      <c r="K56" s="9">
        <v>1733</v>
      </c>
      <c r="L56" s="28">
        <v>0.23316013895881818</v>
      </c>
      <c r="M56" s="10"/>
      <c r="N56" s="16"/>
    </row>
    <row r="57" spans="11:14" x14ac:dyDescent="0.25">
      <c r="K57" s="9">
        <v>1734</v>
      </c>
      <c r="L57" s="28">
        <v>0.25797701893961655</v>
      </c>
      <c r="M57" s="10"/>
      <c r="N57" s="16"/>
    </row>
    <row r="58" spans="11:14" x14ac:dyDescent="0.25">
      <c r="K58" s="9">
        <v>1735</v>
      </c>
      <c r="L58" s="28">
        <v>0.25980357153788769</v>
      </c>
      <c r="M58" s="10"/>
      <c r="N58" s="16"/>
    </row>
    <row r="59" spans="11:14" x14ac:dyDescent="0.25">
      <c r="K59" s="9">
        <v>1736</v>
      </c>
      <c r="L59" s="28">
        <v>0.23255327718589094</v>
      </c>
      <c r="M59" s="10"/>
      <c r="N59" s="16"/>
    </row>
    <row r="60" spans="11:14" x14ac:dyDescent="0.25">
      <c r="K60" s="9">
        <v>1737</v>
      </c>
      <c r="L60" s="28">
        <v>0.22140430018492935</v>
      </c>
      <c r="M60" s="10"/>
      <c r="N60" s="16"/>
    </row>
    <row r="61" spans="11:14" x14ac:dyDescent="0.25">
      <c r="K61" s="9">
        <v>1738</v>
      </c>
      <c r="L61" s="28">
        <v>0.21857207651080426</v>
      </c>
      <c r="M61" s="10"/>
      <c r="N61" s="16"/>
    </row>
    <row r="62" spans="11:14" x14ac:dyDescent="0.25">
      <c r="K62" s="9">
        <v>1739</v>
      </c>
      <c r="L62" s="28">
        <v>0.22149871027789608</v>
      </c>
      <c r="M62" s="10"/>
      <c r="N62" s="16"/>
    </row>
    <row r="63" spans="11:14" x14ac:dyDescent="0.25">
      <c r="K63" s="9">
        <v>1740</v>
      </c>
      <c r="L63" s="28">
        <v>0.23868946217459869</v>
      </c>
      <c r="M63" s="10"/>
      <c r="N63" s="16"/>
    </row>
    <row r="64" spans="11:14" x14ac:dyDescent="0.25">
      <c r="K64" s="9">
        <v>1741</v>
      </c>
      <c r="L64" s="28">
        <v>0.21498101690102633</v>
      </c>
      <c r="M64" s="10"/>
      <c r="N64" s="16"/>
    </row>
    <row r="65" spans="11:14" x14ac:dyDescent="0.25">
      <c r="K65" s="9">
        <v>1742</v>
      </c>
      <c r="L65" s="28">
        <v>0.23086493904613553</v>
      </c>
      <c r="M65" s="10"/>
      <c r="N65" s="16"/>
    </row>
    <row r="66" spans="11:14" x14ac:dyDescent="0.25">
      <c r="K66" s="9">
        <v>1743</v>
      </c>
      <c r="L66" s="28">
        <v>0.19321162996077859</v>
      </c>
      <c r="M66" s="10"/>
      <c r="N66" s="16"/>
    </row>
    <row r="67" spans="11:14" x14ac:dyDescent="0.25">
      <c r="K67" s="9">
        <v>1744</v>
      </c>
      <c r="L67" s="28">
        <v>0.17856782940373664</v>
      </c>
      <c r="M67" s="10"/>
      <c r="N67" s="16"/>
    </row>
    <row r="68" spans="11:14" x14ac:dyDescent="0.25">
      <c r="K68" s="9">
        <v>1745</v>
      </c>
      <c r="L68" s="28">
        <v>0.15219893213216881</v>
      </c>
      <c r="M68" s="10"/>
      <c r="N68" s="16"/>
    </row>
    <row r="69" spans="11:14" x14ac:dyDescent="0.25">
      <c r="K69" s="9">
        <v>1746</v>
      </c>
      <c r="L69" s="28">
        <v>0.14165734858768292</v>
      </c>
      <c r="M69" s="10"/>
      <c r="N69" s="16"/>
    </row>
    <row r="70" spans="11:14" x14ac:dyDescent="0.25">
      <c r="K70" s="9">
        <v>1747</v>
      </c>
      <c r="L70" s="28">
        <v>0.1441146339439224</v>
      </c>
      <c r="M70" s="10"/>
      <c r="N70" s="16"/>
    </row>
    <row r="71" spans="11:14" x14ac:dyDescent="0.25">
      <c r="K71" s="9">
        <v>1748</v>
      </c>
      <c r="L71" s="28">
        <v>0.15000340907939219</v>
      </c>
      <c r="M71" s="10"/>
      <c r="N71" s="16"/>
    </row>
    <row r="72" spans="11:14" x14ac:dyDescent="0.25">
      <c r="K72" s="9">
        <v>1749</v>
      </c>
      <c r="L72" s="28">
        <v>0.15198579773366744</v>
      </c>
      <c r="M72" s="10"/>
      <c r="N72" s="16"/>
    </row>
    <row r="73" spans="11:14" x14ac:dyDescent="0.25">
      <c r="K73" s="9">
        <v>1750</v>
      </c>
      <c r="L73" s="28">
        <v>0.15917421365753665</v>
      </c>
      <c r="M73" s="10"/>
      <c r="N73" s="16"/>
    </row>
    <row r="74" spans="11:14" x14ac:dyDescent="0.25">
      <c r="K74" s="9">
        <v>1751</v>
      </c>
      <c r="L74" s="28">
        <v>0.16657129600505022</v>
      </c>
      <c r="M74" s="10"/>
      <c r="N74" s="16"/>
    </row>
    <row r="75" spans="11:14" x14ac:dyDescent="0.25">
      <c r="K75" s="9">
        <v>1752</v>
      </c>
      <c r="L75" s="28">
        <v>0.1670632144405291</v>
      </c>
      <c r="M75" s="10"/>
      <c r="N75" s="16"/>
    </row>
    <row r="76" spans="11:14" x14ac:dyDescent="0.25">
      <c r="K76" s="9">
        <v>1753</v>
      </c>
      <c r="L76" s="28">
        <v>0.16382916285307711</v>
      </c>
      <c r="M76" s="10"/>
      <c r="N76" s="16"/>
    </row>
    <row r="77" spans="11:14" x14ac:dyDescent="0.25">
      <c r="K77" s="9">
        <v>1754</v>
      </c>
      <c r="L77" s="28">
        <v>0.15150720982897656</v>
      </c>
      <c r="M77" s="10"/>
      <c r="N77" s="16"/>
    </row>
    <row r="78" spans="11:14" x14ac:dyDescent="0.25">
      <c r="K78" s="9">
        <v>1755</v>
      </c>
      <c r="L78" s="28">
        <v>0.14039586237189142</v>
      </c>
      <c r="M78" s="10"/>
      <c r="N78" s="16"/>
    </row>
    <row r="79" spans="11:14" x14ac:dyDescent="0.25">
      <c r="K79" s="9">
        <v>1756</v>
      </c>
      <c r="L79" s="28">
        <v>0.15057399710209901</v>
      </c>
      <c r="M79" s="10"/>
      <c r="N79" s="16"/>
    </row>
    <row r="80" spans="11:14" x14ac:dyDescent="0.25">
      <c r="K80" s="9">
        <v>1757</v>
      </c>
      <c r="L80" s="28">
        <v>0.19715031161615051</v>
      </c>
      <c r="M80" s="10"/>
      <c r="N80" s="16"/>
    </row>
    <row r="81" spans="11:14" x14ac:dyDescent="0.25">
      <c r="K81" s="9">
        <v>1758</v>
      </c>
      <c r="L81" s="28">
        <v>0.16627164933943261</v>
      </c>
      <c r="M81" s="10"/>
      <c r="N81" s="16"/>
    </row>
    <row r="82" spans="11:14" x14ac:dyDescent="0.25">
      <c r="K82" s="9">
        <v>1759</v>
      </c>
      <c r="L82" s="28">
        <v>0.13305118180891601</v>
      </c>
      <c r="M82" s="10"/>
      <c r="N82" s="16"/>
    </row>
    <row r="83" spans="11:14" x14ac:dyDescent="0.25">
      <c r="K83" s="9">
        <v>1760</v>
      </c>
      <c r="L83" s="28">
        <v>0.12953955331111286</v>
      </c>
      <c r="M83" s="10"/>
      <c r="N83" s="16"/>
    </row>
    <row r="84" spans="11:14" x14ac:dyDescent="0.25">
      <c r="K84" s="9">
        <v>1761</v>
      </c>
      <c r="L84" s="28">
        <v>0.11221739493793095</v>
      </c>
      <c r="M84" s="10"/>
      <c r="N84" s="16"/>
    </row>
    <row r="85" spans="11:14" x14ac:dyDescent="0.25">
      <c r="K85" s="9">
        <v>1762</v>
      </c>
      <c r="L85" s="28">
        <v>9.8334008428959507E-2</v>
      </c>
      <c r="M85" s="10"/>
      <c r="N85" s="16"/>
    </row>
    <row r="86" spans="11:14" x14ac:dyDescent="0.25">
      <c r="K86" s="9">
        <v>1763</v>
      </c>
      <c r="L86" s="28">
        <v>0.11787655977796446</v>
      </c>
      <c r="M86" s="10"/>
      <c r="N86" s="16"/>
    </row>
    <row r="87" spans="11:14" x14ac:dyDescent="0.25">
      <c r="K87" s="9">
        <v>1764</v>
      </c>
      <c r="L87" s="28">
        <v>0.1075460326036355</v>
      </c>
      <c r="M87" s="10"/>
      <c r="N87" s="16"/>
    </row>
    <row r="88" spans="11:14" x14ac:dyDescent="0.25">
      <c r="K88" s="9">
        <v>1765</v>
      </c>
      <c r="L88" s="28">
        <v>9.7006635084344359E-2</v>
      </c>
      <c r="M88" s="10"/>
      <c r="N88" s="16"/>
    </row>
    <row r="89" spans="11:14" x14ac:dyDescent="0.25">
      <c r="K89" s="9">
        <v>1766</v>
      </c>
      <c r="L89" s="28">
        <v>9.4444348708820167E-2</v>
      </c>
      <c r="M89" s="10"/>
      <c r="N89" s="16"/>
    </row>
    <row r="90" spans="11:14" x14ac:dyDescent="0.25">
      <c r="K90" s="9">
        <v>1767</v>
      </c>
      <c r="L90" s="28">
        <v>8.7397042306631617E-2</v>
      </c>
      <c r="M90" s="10"/>
      <c r="N90" s="16"/>
    </row>
    <row r="91" spans="11:14" x14ac:dyDescent="0.25">
      <c r="K91" s="9">
        <v>1768</v>
      </c>
      <c r="L91" s="28">
        <v>8.1495702404002113E-2</v>
      </c>
      <c r="M91" s="10"/>
      <c r="N91" s="16"/>
    </row>
    <row r="92" spans="11:14" x14ac:dyDescent="0.25">
      <c r="K92" s="9">
        <v>1769</v>
      </c>
      <c r="L92" s="28">
        <v>6.4380987088531627E-2</v>
      </c>
      <c r="M92" s="10"/>
      <c r="N92" s="16"/>
    </row>
    <row r="93" spans="11:14" x14ac:dyDescent="0.25">
      <c r="K93" s="9">
        <v>1770</v>
      </c>
      <c r="L93" s="28">
        <v>6.0369475572936752E-2</v>
      </c>
      <c r="M93" s="10"/>
      <c r="N93" s="16"/>
    </row>
    <row r="94" spans="11:14" x14ac:dyDescent="0.25">
      <c r="K94" s="9">
        <v>1771</v>
      </c>
      <c r="L94" s="28">
        <v>7.0849472438318919E-2</v>
      </c>
      <c r="M94" s="10"/>
      <c r="N94" s="16"/>
    </row>
    <row r="95" spans="11:14" x14ac:dyDescent="0.25">
      <c r="K95" s="9">
        <v>1772</v>
      </c>
      <c r="L95" s="28">
        <v>7.4139128749461158E-2</v>
      </c>
      <c r="M95" s="10"/>
      <c r="N95" s="16"/>
    </row>
    <row r="96" spans="11:14" x14ac:dyDescent="0.25">
      <c r="K96" s="9">
        <v>1773</v>
      </c>
      <c r="L96" s="28">
        <v>7.0331263086874554E-2</v>
      </c>
      <c r="M96" s="10"/>
      <c r="N96" s="16"/>
    </row>
    <row r="97" spans="11:14" x14ac:dyDescent="0.25">
      <c r="K97" s="9">
        <v>1774</v>
      </c>
      <c r="L97" s="28">
        <v>6.8065516741314738E-2</v>
      </c>
      <c r="M97" s="10"/>
      <c r="N97" s="16"/>
    </row>
    <row r="98" spans="11:14" x14ac:dyDescent="0.25">
      <c r="K98" s="9">
        <v>1775</v>
      </c>
      <c r="L98" s="28">
        <v>6.6253320515477152E-2</v>
      </c>
      <c r="M98" s="10"/>
      <c r="N98" s="16"/>
    </row>
    <row r="99" spans="11:14" x14ac:dyDescent="0.25">
      <c r="K99" s="9">
        <v>1776</v>
      </c>
      <c r="L99" s="28">
        <v>7.2386207775019321E-2</v>
      </c>
      <c r="M99" s="10"/>
      <c r="N99" s="16"/>
    </row>
    <row r="100" spans="11:14" x14ac:dyDescent="0.25">
      <c r="K100" s="9">
        <v>1777</v>
      </c>
      <c r="L100" s="28">
        <v>6.5731690160918607E-2</v>
      </c>
      <c r="M100" s="10"/>
      <c r="N100" s="16"/>
    </row>
    <row r="101" spans="11:14" x14ac:dyDescent="0.25">
      <c r="K101" s="9">
        <v>1778</v>
      </c>
      <c r="L101" s="28">
        <v>7.940695770613207E-2</v>
      </c>
      <c r="M101" s="10"/>
      <c r="N101" s="16"/>
    </row>
    <row r="102" spans="11:14" x14ac:dyDescent="0.25">
      <c r="K102" s="9">
        <v>1779</v>
      </c>
      <c r="L102" s="28">
        <v>8.0813737863572516E-2</v>
      </c>
      <c r="M102" s="10"/>
      <c r="N102" s="16"/>
    </row>
    <row r="103" spans="11:14" x14ac:dyDescent="0.25">
      <c r="K103" s="9">
        <v>1780</v>
      </c>
      <c r="L103" s="28">
        <v>0.10814448628834686</v>
      </c>
      <c r="M103" s="10"/>
      <c r="N103" s="16"/>
    </row>
    <row r="104" spans="11:14" x14ac:dyDescent="0.25">
      <c r="K104" s="9">
        <v>1781</v>
      </c>
      <c r="L104" s="28">
        <v>8.1823186545494683E-2</v>
      </c>
      <c r="M104" s="10"/>
      <c r="N104" s="16"/>
    </row>
    <row r="105" spans="11:14" x14ac:dyDescent="0.25">
      <c r="K105" s="9">
        <v>1782</v>
      </c>
      <c r="L105" s="28">
        <v>9.0257346277158312E-2</v>
      </c>
      <c r="M105" s="10"/>
      <c r="N105" s="16"/>
    </row>
    <row r="106" spans="11:14" x14ac:dyDescent="0.25">
      <c r="K106" s="9">
        <v>1783</v>
      </c>
      <c r="L106" s="28">
        <v>9.9009170163375945E-2</v>
      </c>
      <c r="M106" s="10"/>
      <c r="N106" s="16"/>
    </row>
    <row r="107" spans="11:14" x14ac:dyDescent="0.25">
      <c r="K107" s="9">
        <v>1784</v>
      </c>
      <c r="L107" s="28">
        <v>8.2742826015029539E-2</v>
      </c>
      <c r="M107" s="10"/>
      <c r="N107" s="16"/>
    </row>
    <row r="108" spans="11:14" x14ac:dyDescent="0.25">
      <c r="K108" s="9">
        <v>1785</v>
      </c>
      <c r="L108" s="28">
        <v>7.6260552470903339E-2</v>
      </c>
      <c r="M108" s="10"/>
      <c r="N108" s="16"/>
    </row>
    <row r="109" spans="11:14" x14ac:dyDescent="0.25">
      <c r="K109" s="9">
        <v>1786</v>
      </c>
      <c r="L109" s="28">
        <v>7.3642873710980924E-2</v>
      </c>
      <c r="M109" s="10"/>
      <c r="N109" s="16"/>
    </row>
    <row r="110" spans="11:14" x14ac:dyDescent="0.25">
      <c r="K110" s="9">
        <v>1787</v>
      </c>
      <c r="L110" s="28">
        <v>6.4690682359738377E-2</v>
      </c>
      <c r="M110" s="10"/>
      <c r="N110" s="16"/>
    </row>
    <row r="111" spans="11:14" x14ac:dyDescent="0.25">
      <c r="K111" s="9">
        <v>1788</v>
      </c>
      <c r="L111" s="28">
        <v>5.662247312838626E-2</v>
      </c>
      <c r="M111" s="10"/>
      <c r="N111" s="16"/>
    </row>
    <row r="112" spans="11:14" x14ac:dyDescent="0.25">
      <c r="K112" s="9">
        <v>1789</v>
      </c>
      <c r="L112" s="28">
        <v>5.558954946635488E-2</v>
      </c>
      <c r="M112" s="10"/>
      <c r="N112" s="16"/>
    </row>
    <row r="113" spans="11:14" x14ac:dyDescent="0.25">
      <c r="K113" s="9">
        <v>1790</v>
      </c>
      <c r="L113" s="28">
        <v>5.7138117149658149E-2</v>
      </c>
      <c r="M113" s="10"/>
      <c r="N113" s="16"/>
    </row>
    <row r="114" spans="11:14" x14ac:dyDescent="0.25">
      <c r="K114" s="9">
        <v>1791</v>
      </c>
      <c r="L114" s="28">
        <v>6.1839229746425861E-2</v>
      </c>
      <c r="M114" s="10"/>
      <c r="N114" s="16"/>
    </row>
    <row r="115" spans="11:14" x14ac:dyDescent="0.25">
      <c r="K115" s="9">
        <v>1792</v>
      </c>
      <c r="L115" s="28">
        <v>6.7288794395437571E-2</v>
      </c>
      <c r="M115" s="10"/>
      <c r="N115" s="16"/>
    </row>
    <row r="116" spans="11:14" x14ac:dyDescent="0.25">
      <c r="K116" s="9">
        <v>1793</v>
      </c>
      <c r="L116" s="28">
        <v>7.8839521004369195E-2</v>
      </c>
      <c r="M116" s="10"/>
      <c r="N116" s="16"/>
    </row>
    <row r="117" spans="11:14" x14ac:dyDescent="0.25">
      <c r="K117" s="9">
        <v>1794</v>
      </c>
      <c r="L117" s="28">
        <v>7.510913343246424E-2</v>
      </c>
      <c r="M117" s="10"/>
      <c r="N117" s="16"/>
    </row>
    <row r="118" spans="11:14" x14ac:dyDescent="0.25">
      <c r="K118" s="9">
        <v>1795</v>
      </c>
      <c r="L118" s="28">
        <v>8.5047236566402909E-2</v>
      </c>
      <c r="M118" s="10"/>
      <c r="N118" s="16"/>
    </row>
    <row r="119" spans="11:14" x14ac:dyDescent="0.25">
      <c r="K119" s="9">
        <v>1796</v>
      </c>
      <c r="L119" s="28">
        <v>7.4195864180829268E-2</v>
      </c>
      <c r="M119" s="10"/>
      <c r="N119" s="16"/>
    </row>
    <row r="120" spans="11:14" x14ac:dyDescent="0.25">
      <c r="K120" s="9">
        <v>1797</v>
      </c>
      <c r="L120" s="28">
        <v>5.0998854096085455E-2</v>
      </c>
      <c r="M120" s="10"/>
      <c r="N120" s="16"/>
    </row>
    <row r="121" spans="11:14" x14ac:dyDescent="0.25">
      <c r="K121" s="9">
        <v>1798</v>
      </c>
      <c r="L121" s="28">
        <v>4.3553253740311916E-2</v>
      </c>
      <c r="M121" s="10"/>
      <c r="N121" s="16"/>
    </row>
    <row r="122" spans="11:14" x14ac:dyDescent="0.25">
      <c r="K122" s="9">
        <v>1799</v>
      </c>
      <c r="L122" s="28">
        <v>5.1172744366392943E-2</v>
      </c>
      <c r="M122" s="10"/>
      <c r="N122" s="16"/>
    </row>
    <row r="123" spans="11:14" x14ac:dyDescent="0.25">
      <c r="K123" s="9">
        <v>1800</v>
      </c>
      <c r="L123" s="28">
        <v>7.6483292734547598E-2</v>
      </c>
      <c r="M123" s="10"/>
      <c r="N123" s="1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23"/>
  <sheetViews>
    <sheetView workbookViewId="0">
      <selection activeCell="M1" sqref="M1:N1048576"/>
    </sheetView>
  </sheetViews>
  <sheetFormatPr defaultColWidth="9.109375" defaultRowHeight="13.8" x14ac:dyDescent="0.25"/>
  <cols>
    <col min="1" max="1" width="9.109375" style="16"/>
    <col min="2" max="2" width="20.33203125" style="16" customWidth="1"/>
    <col min="3" max="3" width="18.33203125" style="16" customWidth="1"/>
    <col min="4" max="4" width="21.109375" style="16" customWidth="1"/>
    <col min="5" max="5" width="17.33203125" style="16" customWidth="1"/>
    <col min="6" max="6" width="15.33203125" style="16" customWidth="1"/>
    <col min="7" max="7" width="21.109375" style="16" customWidth="1"/>
    <col min="8" max="8" width="10" style="9" customWidth="1"/>
    <col min="9" max="9" width="12.109375" style="9" customWidth="1"/>
    <col min="10" max="10" width="14.44140625" style="2" customWidth="1"/>
    <col min="11" max="11" width="12.109375" style="9" customWidth="1"/>
    <col min="12" max="12" width="15.5546875" style="16" customWidth="1"/>
    <col min="13" max="13" width="12.109375" style="31" customWidth="1"/>
    <col min="14" max="14" width="9.5546875" style="31" bestFit="1" customWidth="1"/>
    <col min="15" max="15" width="9.5546875" style="16" bestFit="1" customWidth="1"/>
    <col min="16" max="16" width="11.33203125" style="16" customWidth="1"/>
    <col min="17" max="19" width="9.33203125" style="16" bestFit="1" customWidth="1"/>
    <col min="20" max="20" width="10.109375" style="16" customWidth="1"/>
    <col min="21" max="21" width="9.109375" style="16"/>
    <col min="22" max="22" width="12.5546875" style="16" customWidth="1"/>
    <col min="23" max="23" width="9.109375" style="16"/>
    <col min="24" max="24" width="12.109375" style="16" customWidth="1"/>
    <col min="25" max="25" width="9.109375" style="16"/>
    <col min="26" max="26" width="10.5546875" style="16" customWidth="1"/>
    <col min="27" max="30" width="9.109375" style="16"/>
    <col min="31" max="31" width="15.44140625" style="16" customWidth="1"/>
    <col min="32" max="40" width="9.109375" style="16"/>
    <col min="41" max="41" width="12.109375" style="16" customWidth="1"/>
    <col min="42" max="16384" width="9.109375" style="16"/>
  </cols>
  <sheetData>
    <row r="1" spans="1:41" ht="69.599999999999994" customHeight="1" thickBot="1" x14ac:dyDescent="0.3">
      <c r="A1" s="8"/>
      <c r="B1" s="1" t="s">
        <v>0</v>
      </c>
      <c r="C1" s="1" t="s">
        <v>48</v>
      </c>
      <c r="D1" s="1" t="s">
        <v>49</v>
      </c>
      <c r="E1" s="1" t="s">
        <v>51</v>
      </c>
      <c r="F1" s="1" t="s">
        <v>50</v>
      </c>
      <c r="G1" s="24"/>
      <c r="H1" s="13" t="s">
        <v>29</v>
      </c>
      <c r="I1" s="14" t="s">
        <v>27</v>
      </c>
      <c r="J1" s="14" t="s">
        <v>30</v>
      </c>
      <c r="K1" s="14" t="s">
        <v>28</v>
      </c>
      <c r="L1" s="14" t="s">
        <v>42</v>
      </c>
      <c r="M1" s="15" t="s">
        <v>31</v>
      </c>
      <c r="N1" s="30" t="s">
        <v>32</v>
      </c>
      <c r="O1" s="17" t="s">
        <v>33</v>
      </c>
      <c r="P1" s="17" t="s">
        <v>34</v>
      </c>
      <c r="Q1" s="17" t="s">
        <v>35</v>
      </c>
      <c r="R1" s="17" t="s">
        <v>36</v>
      </c>
      <c r="S1" s="17" t="s">
        <v>37</v>
      </c>
      <c r="T1" s="17" t="s">
        <v>39</v>
      </c>
      <c r="U1" s="2" t="s">
        <v>38</v>
      </c>
      <c r="V1" s="17" t="s">
        <v>43</v>
      </c>
      <c r="W1" s="15" t="s">
        <v>31</v>
      </c>
      <c r="X1" s="17" t="s">
        <v>32</v>
      </c>
      <c r="Y1" s="17" t="s">
        <v>33</v>
      </c>
      <c r="Z1" s="17" t="s">
        <v>34</v>
      </c>
      <c r="AA1" s="17" t="s">
        <v>35</v>
      </c>
      <c r="AB1" s="17" t="s">
        <v>36</v>
      </c>
      <c r="AC1" s="17" t="s">
        <v>37</v>
      </c>
      <c r="AD1" s="17" t="s">
        <v>39</v>
      </c>
      <c r="AE1" s="17" t="s">
        <v>45</v>
      </c>
      <c r="AF1" s="15" t="s">
        <v>31</v>
      </c>
      <c r="AG1" s="17" t="s">
        <v>32</v>
      </c>
      <c r="AH1" s="17" t="s">
        <v>33</v>
      </c>
      <c r="AI1" s="17" t="s">
        <v>34</v>
      </c>
      <c r="AJ1" s="17" t="s">
        <v>35</v>
      </c>
      <c r="AK1" s="17" t="s">
        <v>36</v>
      </c>
      <c r="AL1" s="17" t="s">
        <v>37</v>
      </c>
      <c r="AM1" s="17" t="s">
        <v>39</v>
      </c>
      <c r="AN1" s="16" t="s">
        <v>46</v>
      </c>
      <c r="AO1" s="17" t="s">
        <v>47</v>
      </c>
    </row>
    <row r="2" spans="1:41" ht="14.4" thickBot="1" x14ac:dyDescent="0.3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25"/>
    </row>
    <row r="3" spans="1:41" x14ac:dyDescent="0.25">
      <c r="A3" s="2" t="s">
        <v>1</v>
      </c>
      <c r="B3" s="5">
        <v>107587</v>
      </c>
      <c r="C3" s="5">
        <f t="shared" ref="C3:C27" si="0">B3*K3</f>
        <v>21517.4</v>
      </c>
      <c r="D3" s="5">
        <f t="shared" ref="D3:D27" si="1">C3*(1-AO3)</f>
        <v>16386.538492292333</v>
      </c>
      <c r="E3" s="23">
        <f>D3*2.03</f>
        <v>33264.673139353436</v>
      </c>
      <c r="F3" s="5">
        <v>55407.305</v>
      </c>
      <c r="G3" s="23"/>
      <c r="H3" s="9">
        <v>1680</v>
      </c>
      <c r="J3" s="2" t="s">
        <v>1</v>
      </c>
      <c r="K3" s="12">
        <v>0.2</v>
      </c>
      <c r="L3" s="2" t="s">
        <v>1</v>
      </c>
      <c r="M3" s="32">
        <v>2092</v>
      </c>
      <c r="N3" s="32">
        <v>6160</v>
      </c>
      <c r="O3" s="18">
        <v>61086</v>
      </c>
      <c r="P3" s="18">
        <v>20925</v>
      </c>
      <c r="Q3" s="18">
        <v>567</v>
      </c>
      <c r="R3" s="18">
        <v>6735</v>
      </c>
      <c r="S3" s="18">
        <v>334</v>
      </c>
      <c r="T3" s="18">
        <v>250</v>
      </c>
      <c r="U3" s="18">
        <v>98149</v>
      </c>
      <c r="W3" s="22">
        <v>0</v>
      </c>
      <c r="X3" s="22">
        <v>0</v>
      </c>
      <c r="Y3" s="22">
        <v>0.05</v>
      </c>
      <c r="Z3" s="9">
        <v>0.8</v>
      </c>
      <c r="AA3" s="22">
        <v>0</v>
      </c>
      <c r="AB3" s="9">
        <v>0.5</v>
      </c>
      <c r="AC3" s="9">
        <v>0.5</v>
      </c>
      <c r="AD3" s="9">
        <v>0.3</v>
      </c>
      <c r="AF3" s="18">
        <f>W3*M3</f>
        <v>0</v>
      </c>
      <c r="AG3" s="18">
        <f t="shared" ref="AG3:AM18" si="2">X3*N3</f>
        <v>0</v>
      </c>
      <c r="AH3" s="18">
        <f t="shared" si="2"/>
        <v>3054.3</v>
      </c>
      <c r="AI3" s="18">
        <f t="shared" si="2"/>
        <v>16740</v>
      </c>
      <c r="AJ3" s="18">
        <f t="shared" si="2"/>
        <v>0</v>
      </c>
      <c r="AK3" s="18">
        <f t="shared" si="2"/>
        <v>3367.5</v>
      </c>
      <c r="AL3" s="18">
        <f t="shared" si="2"/>
        <v>167</v>
      </c>
      <c r="AM3" s="18">
        <f t="shared" si="2"/>
        <v>75</v>
      </c>
      <c r="AN3" s="18">
        <f>SUM(AF3:AM3)</f>
        <v>23403.8</v>
      </c>
      <c r="AO3" s="19">
        <f>AN3/U3</f>
        <v>0.23845174173959999</v>
      </c>
    </row>
    <row r="4" spans="1:41" x14ac:dyDescent="0.25">
      <c r="A4" s="2" t="s">
        <v>2</v>
      </c>
      <c r="B4" s="5">
        <v>86610</v>
      </c>
      <c r="C4" s="5">
        <f t="shared" si="0"/>
        <v>17322</v>
      </c>
      <c r="D4" s="5">
        <f t="shared" si="1"/>
        <v>12483.062408897182</v>
      </c>
      <c r="E4" s="23">
        <f t="shared" ref="E4:E27" si="3">D4*2.03</f>
        <v>25340.616690061277</v>
      </c>
      <c r="F4" s="5">
        <v>44604.15</v>
      </c>
      <c r="G4" s="23"/>
      <c r="H4" s="9">
        <v>1681</v>
      </c>
      <c r="I4" s="28">
        <v>0.35430398745319619</v>
      </c>
      <c r="J4" s="2" t="s">
        <v>2</v>
      </c>
      <c r="K4" s="12">
        <v>0.2</v>
      </c>
      <c r="L4" s="2" t="s">
        <v>2</v>
      </c>
      <c r="M4" s="32">
        <v>400</v>
      </c>
      <c r="N4" s="32">
        <v>9489</v>
      </c>
      <c r="O4" s="18">
        <v>40750</v>
      </c>
      <c r="P4" s="18">
        <v>19586</v>
      </c>
      <c r="Q4" s="18">
        <v>185</v>
      </c>
      <c r="R4" s="18">
        <v>6114</v>
      </c>
      <c r="S4" s="18">
        <v>2782</v>
      </c>
      <c r="T4" s="18"/>
      <c r="U4" s="18">
        <v>79306</v>
      </c>
      <c r="W4" s="22">
        <v>0</v>
      </c>
      <c r="X4" s="22">
        <v>0</v>
      </c>
      <c r="Y4" s="22">
        <v>0.05</v>
      </c>
      <c r="Z4" s="9">
        <v>0.8</v>
      </c>
      <c r="AA4" s="22">
        <v>0</v>
      </c>
      <c r="AB4" s="9">
        <v>0.5</v>
      </c>
      <c r="AC4" s="9">
        <v>0.5</v>
      </c>
      <c r="AD4" s="9">
        <v>0.3</v>
      </c>
      <c r="AF4" s="18">
        <f t="shared" ref="AF4:AM27" si="4">W4*M4</f>
        <v>0</v>
      </c>
      <c r="AG4" s="18">
        <f t="shared" si="2"/>
        <v>0</v>
      </c>
      <c r="AH4" s="18">
        <f t="shared" si="2"/>
        <v>2037.5</v>
      </c>
      <c r="AI4" s="18">
        <f t="shared" si="2"/>
        <v>15668.800000000001</v>
      </c>
      <c r="AJ4" s="18">
        <f t="shared" si="2"/>
        <v>0</v>
      </c>
      <c r="AK4" s="18">
        <f t="shared" si="2"/>
        <v>3057</v>
      </c>
      <c r="AL4" s="18">
        <f t="shared" si="2"/>
        <v>1391</v>
      </c>
      <c r="AM4" s="18">
        <f t="shared" si="2"/>
        <v>0</v>
      </c>
      <c r="AN4" s="18">
        <f t="shared" ref="AN4:AN27" si="5">SUM(AF4:AM4)</f>
        <v>22154.300000000003</v>
      </c>
      <c r="AO4" s="19">
        <f t="shared" ref="AO4:AO27" si="6">AN4/U4</f>
        <v>0.2793521297253676</v>
      </c>
    </row>
    <row r="5" spans="1:41" x14ac:dyDescent="0.25">
      <c r="A5" s="2" t="s">
        <v>3</v>
      </c>
      <c r="B5" s="5">
        <v>110731</v>
      </c>
      <c r="C5" s="5">
        <f t="shared" si="0"/>
        <v>22146.2</v>
      </c>
      <c r="D5" s="5">
        <f t="shared" si="1"/>
        <v>16129.026778365747</v>
      </c>
      <c r="E5" s="23">
        <f t="shared" si="3"/>
        <v>32741.924360082463</v>
      </c>
      <c r="F5" s="5">
        <v>57026.464999999997</v>
      </c>
      <c r="G5" s="23"/>
      <c r="H5" s="9">
        <v>1682</v>
      </c>
      <c r="I5" s="28">
        <v>0.34771315095445343</v>
      </c>
      <c r="J5" s="2" t="s">
        <v>3</v>
      </c>
      <c r="K5" s="12">
        <v>0.2</v>
      </c>
      <c r="L5" s="2" t="s">
        <v>3</v>
      </c>
      <c r="M5" s="32"/>
      <c r="N5" s="32">
        <v>16554</v>
      </c>
      <c r="O5" s="18">
        <v>27152</v>
      </c>
      <c r="P5" s="18">
        <v>13612</v>
      </c>
      <c r="Q5" s="18">
        <v>396</v>
      </c>
      <c r="R5" s="18">
        <v>2788</v>
      </c>
      <c r="S5" s="18">
        <v>12253</v>
      </c>
      <c r="T5" s="18"/>
      <c r="U5" s="18">
        <v>72755</v>
      </c>
      <c r="W5" s="22">
        <v>0</v>
      </c>
      <c r="X5" s="22">
        <v>0</v>
      </c>
      <c r="Y5" s="22">
        <v>0.05</v>
      </c>
      <c r="Z5" s="9">
        <v>0.8</v>
      </c>
      <c r="AA5" s="22">
        <v>0</v>
      </c>
      <c r="AB5" s="9">
        <v>0.5</v>
      </c>
      <c r="AC5" s="9">
        <v>0.5</v>
      </c>
      <c r="AD5" s="9">
        <v>0.3</v>
      </c>
      <c r="AF5" s="18">
        <f t="shared" si="4"/>
        <v>0</v>
      </c>
      <c r="AG5" s="18">
        <f t="shared" si="2"/>
        <v>0</v>
      </c>
      <c r="AH5" s="18">
        <f t="shared" si="2"/>
        <v>1357.6000000000001</v>
      </c>
      <c r="AI5" s="18">
        <f t="shared" si="2"/>
        <v>10889.6</v>
      </c>
      <c r="AJ5" s="18">
        <f t="shared" si="2"/>
        <v>0</v>
      </c>
      <c r="AK5" s="18">
        <f t="shared" si="2"/>
        <v>1394</v>
      </c>
      <c r="AL5" s="18">
        <f t="shared" si="2"/>
        <v>6126.5</v>
      </c>
      <c r="AM5" s="18">
        <f t="shared" si="2"/>
        <v>0</v>
      </c>
      <c r="AN5" s="18">
        <f t="shared" si="5"/>
        <v>19767.7</v>
      </c>
      <c r="AO5" s="19">
        <f t="shared" si="6"/>
        <v>0.27170228850250844</v>
      </c>
    </row>
    <row r="6" spans="1:41" x14ac:dyDescent="0.25">
      <c r="A6" s="2" t="s">
        <v>4</v>
      </c>
      <c r="B6" s="5">
        <v>202723</v>
      </c>
      <c r="C6" s="5">
        <f t="shared" si="0"/>
        <v>40544.600000000006</v>
      </c>
      <c r="D6" s="5">
        <f t="shared" si="1"/>
        <v>34530.35950624683</v>
      </c>
      <c r="E6" s="23">
        <f t="shared" si="3"/>
        <v>70096.62979768106</v>
      </c>
      <c r="F6" s="5">
        <v>104402.345</v>
      </c>
      <c r="G6" s="23"/>
      <c r="H6" s="9">
        <v>1683</v>
      </c>
      <c r="I6" s="28">
        <v>0.28441686687659601</v>
      </c>
      <c r="J6" s="2" t="s">
        <v>4</v>
      </c>
      <c r="K6" s="12">
        <v>0.2</v>
      </c>
      <c r="L6" s="2" t="s">
        <v>4</v>
      </c>
      <c r="M6" s="32"/>
      <c r="N6" s="32">
        <v>47967</v>
      </c>
      <c r="O6" s="18">
        <v>64695</v>
      </c>
      <c r="P6" s="18">
        <v>13002</v>
      </c>
      <c r="Q6" s="18">
        <v>1363</v>
      </c>
      <c r="R6" s="18">
        <v>6178</v>
      </c>
      <c r="S6" s="18">
        <v>8627</v>
      </c>
      <c r="T6" s="18"/>
      <c r="U6" s="18">
        <v>141832</v>
      </c>
      <c r="W6" s="22">
        <v>0</v>
      </c>
      <c r="X6" s="22">
        <v>0</v>
      </c>
      <c r="Y6" s="22">
        <v>0.05</v>
      </c>
      <c r="Z6" s="9">
        <v>0.8</v>
      </c>
      <c r="AA6" s="22">
        <v>0</v>
      </c>
      <c r="AB6" s="9">
        <v>0.5</v>
      </c>
      <c r="AC6" s="9">
        <v>0.5</v>
      </c>
      <c r="AD6" s="9">
        <v>0.3</v>
      </c>
      <c r="AF6" s="18">
        <f t="shared" si="4"/>
        <v>0</v>
      </c>
      <c r="AG6" s="18">
        <f t="shared" si="2"/>
        <v>0</v>
      </c>
      <c r="AH6" s="18">
        <f t="shared" si="2"/>
        <v>3234.75</v>
      </c>
      <c r="AI6" s="18">
        <f t="shared" si="2"/>
        <v>10401.6</v>
      </c>
      <c r="AJ6" s="18">
        <f t="shared" si="2"/>
        <v>0</v>
      </c>
      <c r="AK6" s="18">
        <f t="shared" si="2"/>
        <v>3089</v>
      </c>
      <c r="AL6" s="18">
        <f t="shared" si="2"/>
        <v>4313.5</v>
      </c>
      <c r="AM6" s="18">
        <f t="shared" si="2"/>
        <v>0</v>
      </c>
      <c r="AN6" s="18">
        <f t="shared" si="5"/>
        <v>21038.85</v>
      </c>
      <c r="AO6" s="19">
        <f t="shared" si="6"/>
        <v>0.14833641209318066</v>
      </c>
    </row>
    <row r="7" spans="1:41" x14ac:dyDescent="0.25">
      <c r="A7" s="2" t="s">
        <v>5</v>
      </c>
      <c r="B7" s="5">
        <v>196478</v>
      </c>
      <c r="C7" s="5">
        <f t="shared" si="0"/>
        <v>41985.874210862705</v>
      </c>
      <c r="D7" s="5">
        <f t="shared" si="1"/>
        <v>34417.636923174221</v>
      </c>
      <c r="E7" s="23">
        <f t="shared" si="3"/>
        <v>69867.802954043669</v>
      </c>
      <c r="F7" s="5">
        <v>101186.17</v>
      </c>
      <c r="G7" s="23"/>
      <c r="H7" s="9">
        <v>1684</v>
      </c>
      <c r="I7" s="28">
        <v>0.29069787271434888</v>
      </c>
      <c r="J7" s="2" t="s">
        <v>5</v>
      </c>
      <c r="K7" s="11">
        <f>AVERAGE(I24:I28)</f>
        <v>0.21369249590724002</v>
      </c>
      <c r="L7" s="2" t="s">
        <v>5</v>
      </c>
      <c r="M7" s="32"/>
      <c r="N7" s="32">
        <v>29999</v>
      </c>
      <c r="O7" s="18">
        <v>89480</v>
      </c>
      <c r="P7" s="18">
        <v>19219</v>
      </c>
      <c r="Q7" s="18">
        <v>30</v>
      </c>
      <c r="R7" s="18">
        <v>13503</v>
      </c>
      <c r="S7" s="18">
        <v>2627</v>
      </c>
      <c r="T7" s="18"/>
      <c r="U7" s="18">
        <v>154858</v>
      </c>
      <c r="W7" s="22">
        <v>0</v>
      </c>
      <c r="X7" s="22">
        <v>0</v>
      </c>
      <c r="Y7" s="22">
        <v>0.05</v>
      </c>
      <c r="Z7" s="9">
        <v>0.8</v>
      </c>
      <c r="AA7" s="22">
        <v>0</v>
      </c>
      <c r="AB7" s="9">
        <v>0.5</v>
      </c>
      <c r="AC7" s="9">
        <v>0.5</v>
      </c>
      <c r="AD7" s="9">
        <v>0.3</v>
      </c>
      <c r="AF7" s="18">
        <f t="shared" si="4"/>
        <v>0</v>
      </c>
      <c r="AG7" s="18">
        <f t="shared" si="2"/>
        <v>0</v>
      </c>
      <c r="AH7" s="18">
        <f t="shared" si="2"/>
        <v>4474</v>
      </c>
      <c r="AI7" s="18">
        <f t="shared" si="2"/>
        <v>15375.2</v>
      </c>
      <c r="AJ7" s="18">
        <f t="shared" si="2"/>
        <v>0</v>
      </c>
      <c r="AK7" s="18">
        <f t="shared" si="2"/>
        <v>6751.5</v>
      </c>
      <c r="AL7" s="18">
        <f t="shared" si="2"/>
        <v>1313.5</v>
      </c>
      <c r="AM7" s="18">
        <f t="shared" si="2"/>
        <v>0</v>
      </c>
      <c r="AN7" s="18">
        <f t="shared" si="5"/>
        <v>27914.2</v>
      </c>
      <c r="AO7" s="19">
        <f t="shared" si="6"/>
        <v>0.18025675134639477</v>
      </c>
    </row>
    <row r="8" spans="1:41" x14ac:dyDescent="0.25">
      <c r="A8" s="2" t="s">
        <v>6</v>
      </c>
      <c r="B8" s="5">
        <v>196241</v>
      </c>
      <c r="C8" s="5">
        <f t="shared" si="0"/>
        <v>37383.14738329003</v>
      </c>
      <c r="D8" s="5">
        <f t="shared" si="1"/>
        <v>30488.046058779604</v>
      </c>
      <c r="E8" s="23">
        <f t="shared" si="3"/>
        <v>61890.733499322589</v>
      </c>
      <c r="F8" s="5">
        <v>101064.11500000001</v>
      </c>
      <c r="G8" s="23"/>
      <c r="H8" s="9">
        <v>1685</v>
      </c>
      <c r="I8" s="28">
        <v>0.33443674978226834</v>
      </c>
      <c r="J8" s="2" t="s">
        <v>6</v>
      </c>
      <c r="K8" s="11">
        <f>AVERAGE(I29:I33)</f>
        <v>0.19049611132887637</v>
      </c>
      <c r="L8" s="2" t="s">
        <v>6</v>
      </c>
      <c r="M8" s="32"/>
      <c r="N8" s="32">
        <v>29037</v>
      </c>
      <c r="O8" s="18">
        <v>61846</v>
      </c>
      <c r="P8" s="18">
        <v>15708</v>
      </c>
      <c r="Q8" s="18">
        <v>66</v>
      </c>
      <c r="R8" s="18">
        <v>10919</v>
      </c>
      <c r="S8" s="18">
        <v>1800</v>
      </c>
      <c r="T8" s="18"/>
      <c r="U8" s="18">
        <v>119376</v>
      </c>
      <c r="W8" s="22">
        <v>0</v>
      </c>
      <c r="X8" s="22">
        <v>0</v>
      </c>
      <c r="Y8" s="22">
        <v>0.05</v>
      </c>
      <c r="Z8" s="9">
        <v>0.8</v>
      </c>
      <c r="AA8" s="22">
        <v>0</v>
      </c>
      <c r="AB8" s="9">
        <v>0.5</v>
      </c>
      <c r="AC8" s="9">
        <v>0.5</v>
      </c>
      <c r="AD8" s="9">
        <v>0.3</v>
      </c>
      <c r="AF8" s="18">
        <f t="shared" si="4"/>
        <v>0</v>
      </c>
      <c r="AG8" s="18">
        <f t="shared" si="2"/>
        <v>0</v>
      </c>
      <c r="AH8" s="18">
        <f t="shared" si="2"/>
        <v>3092.3</v>
      </c>
      <c r="AI8" s="18">
        <f t="shared" si="2"/>
        <v>12566.400000000001</v>
      </c>
      <c r="AJ8" s="18">
        <f t="shared" si="2"/>
        <v>0</v>
      </c>
      <c r="AK8" s="18">
        <f t="shared" si="2"/>
        <v>5459.5</v>
      </c>
      <c r="AL8" s="18">
        <f t="shared" si="2"/>
        <v>900</v>
      </c>
      <c r="AM8" s="18">
        <f t="shared" si="2"/>
        <v>0</v>
      </c>
      <c r="AN8" s="18">
        <f t="shared" si="5"/>
        <v>22018.2</v>
      </c>
      <c r="AO8" s="19">
        <f t="shared" si="6"/>
        <v>0.18444410936871733</v>
      </c>
    </row>
    <row r="9" spans="1:41" x14ac:dyDescent="0.25">
      <c r="A9" s="2" t="s">
        <v>7</v>
      </c>
      <c r="B9" s="5">
        <v>248689</v>
      </c>
      <c r="C9" s="5">
        <f t="shared" si="0"/>
        <v>59578.989657513383</v>
      </c>
      <c r="D9" s="5">
        <f t="shared" si="1"/>
        <v>49501.2706183763</v>
      </c>
      <c r="E9" s="23">
        <f t="shared" si="3"/>
        <v>100487.57935530388</v>
      </c>
      <c r="F9" s="5">
        <v>128074.83500000001</v>
      </c>
      <c r="G9" s="23"/>
      <c r="H9" s="9">
        <v>1686</v>
      </c>
      <c r="I9" s="28">
        <v>0.31072242185738003</v>
      </c>
      <c r="J9" s="2" t="s">
        <v>7</v>
      </c>
      <c r="K9" s="11">
        <f>AVERAGE(I33:I38)</f>
        <v>0.2395722756435282</v>
      </c>
      <c r="L9" s="2" t="s">
        <v>7</v>
      </c>
      <c r="M9" s="32"/>
      <c r="N9" s="32">
        <v>45916</v>
      </c>
      <c r="O9" s="18">
        <v>69449</v>
      </c>
      <c r="P9" s="18">
        <v>10514</v>
      </c>
      <c r="Q9" s="18">
        <v>472</v>
      </c>
      <c r="R9" s="18">
        <v>26998</v>
      </c>
      <c r="S9" s="18">
        <v>1681</v>
      </c>
      <c r="T9" s="18"/>
      <c r="U9" s="18">
        <v>155030</v>
      </c>
      <c r="W9" s="22">
        <v>0</v>
      </c>
      <c r="X9" s="22">
        <v>0</v>
      </c>
      <c r="Y9" s="22">
        <v>0.05</v>
      </c>
      <c r="Z9" s="9">
        <v>0.8</v>
      </c>
      <c r="AA9" s="22">
        <v>0</v>
      </c>
      <c r="AB9" s="9">
        <v>0.5</v>
      </c>
      <c r="AC9" s="9">
        <v>0.5</v>
      </c>
      <c r="AD9" s="9">
        <v>0.3</v>
      </c>
      <c r="AF9" s="18">
        <f t="shared" si="4"/>
        <v>0</v>
      </c>
      <c r="AG9" s="18">
        <f t="shared" si="2"/>
        <v>0</v>
      </c>
      <c r="AH9" s="18">
        <f t="shared" si="2"/>
        <v>3472.4500000000003</v>
      </c>
      <c r="AI9" s="18">
        <f t="shared" si="2"/>
        <v>8411.2000000000007</v>
      </c>
      <c r="AJ9" s="18">
        <f t="shared" si="2"/>
        <v>0</v>
      </c>
      <c r="AK9" s="18">
        <f t="shared" si="2"/>
        <v>13499</v>
      </c>
      <c r="AL9" s="18">
        <f t="shared" si="2"/>
        <v>840.5</v>
      </c>
      <c r="AM9" s="18">
        <f t="shared" si="2"/>
        <v>0</v>
      </c>
      <c r="AN9" s="18">
        <f t="shared" si="5"/>
        <v>26223.15</v>
      </c>
      <c r="AO9" s="19">
        <f t="shared" si="6"/>
        <v>0.16914887441140425</v>
      </c>
    </row>
    <row r="10" spans="1:41" x14ac:dyDescent="0.25">
      <c r="A10" s="2" t="s">
        <v>8</v>
      </c>
      <c r="B10" s="5">
        <v>361423</v>
      </c>
      <c r="C10" s="5">
        <f t="shared" si="0"/>
        <v>78978.18750810824</v>
      </c>
      <c r="D10" s="5">
        <f t="shared" si="1"/>
        <v>66851.89670630786</v>
      </c>
      <c r="E10" s="23">
        <f t="shared" si="3"/>
        <v>135709.35031380496</v>
      </c>
      <c r="F10" s="5">
        <v>186132.845</v>
      </c>
      <c r="G10" s="23"/>
      <c r="H10" s="9">
        <v>1687</v>
      </c>
      <c r="I10" s="28">
        <v>0.20963130488728102</v>
      </c>
      <c r="J10" s="2" t="s">
        <v>8</v>
      </c>
      <c r="K10" s="11">
        <f>AVERAGE(I39:I43)</f>
        <v>0.21852009282228368</v>
      </c>
      <c r="L10" s="2" t="s">
        <v>8</v>
      </c>
      <c r="M10" s="32"/>
      <c r="N10" s="32">
        <v>53242</v>
      </c>
      <c r="O10" s="18">
        <v>92760</v>
      </c>
      <c r="P10" s="18">
        <v>12279</v>
      </c>
      <c r="Q10" s="18">
        <v>1004</v>
      </c>
      <c r="R10" s="18">
        <v>28634</v>
      </c>
      <c r="S10" s="18">
        <v>216</v>
      </c>
      <c r="T10" s="18"/>
      <c r="U10" s="18">
        <v>188135</v>
      </c>
      <c r="W10" s="22">
        <v>0</v>
      </c>
      <c r="X10" s="22">
        <v>0</v>
      </c>
      <c r="Y10" s="22">
        <v>0.05</v>
      </c>
      <c r="Z10" s="9">
        <v>0.8</v>
      </c>
      <c r="AA10" s="22">
        <v>0</v>
      </c>
      <c r="AB10" s="9">
        <v>0.5</v>
      </c>
      <c r="AC10" s="9">
        <v>0.5</v>
      </c>
      <c r="AD10" s="9">
        <v>0.3</v>
      </c>
      <c r="AF10" s="18">
        <f t="shared" si="4"/>
        <v>0</v>
      </c>
      <c r="AG10" s="18">
        <f t="shared" si="2"/>
        <v>0</v>
      </c>
      <c r="AH10" s="18">
        <f t="shared" si="2"/>
        <v>4638</v>
      </c>
      <c r="AI10" s="18">
        <f t="shared" si="2"/>
        <v>9823.2000000000007</v>
      </c>
      <c r="AJ10" s="18">
        <f t="shared" si="2"/>
        <v>0</v>
      </c>
      <c r="AK10" s="18">
        <f t="shared" si="2"/>
        <v>14317</v>
      </c>
      <c r="AL10" s="18">
        <f t="shared" si="2"/>
        <v>108</v>
      </c>
      <c r="AM10" s="18">
        <f t="shared" si="2"/>
        <v>0</v>
      </c>
      <c r="AN10" s="18">
        <f t="shared" si="5"/>
        <v>28886.2</v>
      </c>
      <c r="AO10" s="19">
        <f t="shared" si="6"/>
        <v>0.15353974539559359</v>
      </c>
    </row>
    <row r="11" spans="1:41" x14ac:dyDescent="0.25">
      <c r="A11" s="2" t="s">
        <v>9</v>
      </c>
      <c r="B11" s="5">
        <v>512750</v>
      </c>
      <c r="C11" s="5">
        <f t="shared" si="0"/>
        <v>87626.560742026209</v>
      </c>
      <c r="D11" s="5">
        <f t="shared" si="1"/>
        <v>74695.887082687288</v>
      </c>
      <c r="E11" s="23">
        <f t="shared" si="3"/>
        <v>151632.65077785519</v>
      </c>
      <c r="F11" s="5">
        <v>264066.25</v>
      </c>
      <c r="G11" s="23"/>
      <c r="H11" s="9">
        <v>1688</v>
      </c>
      <c r="I11" s="28">
        <v>0.21250216633795152</v>
      </c>
      <c r="J11" s="2" t="s">
        <v>9</v>
      </c>
      <c r="K11" s="11">
        <f>AVERAGE(I44:I48)</f>
        <v>0.17089529154953917</v>
      </c>
      <c r="L11" s="2" t="s">
        <v>9</v>
      </c>
      <c r="M11" s="32"/>
      <c r="N11" s="32">
        <v>88239</v>
      </c>
      <c r="O11" s="18">
        <v>87087</v>
      </c>
      <c r="P11" s="18">
        <v>15279</v>
      </c>
      <c r="Q11" s="18">
        <v>908</v>
      </c>
      <c r="R11" s="18">
        <v>32279</v>
      </c>
      <c r="S11" s="18">
        <v>871</v>
      </c>
      <c r="T11" s="18"/>
      <c r="U11" s="18">
        <v>224663</v>
      </c>
      <c r="W11" s="22">
        <v>0</v>
      </c>
      <c r="X11" s="22">
        <v>0</v>
      </c>
      <c r="Y11" s="22">
        <v>0.05</v>
      </c>
      <c r="Z11" s="9">
        <v>0.8</v>
      </c>
      <c r="AA11" s="22">
        <v>0</v>
      </c>
      <c r="AB11" s="9">
        <v>0.5</v>
      </c>
      <c r="AC11" s="9">
        <v>0.5</v>
      </c>
      <c r="AD11" s="9">
        <v>0.3</v>
      </c>
      <c r="AF11" s="18">
        <f t="shared" si="4"/>
        <v>0</v>
      </c>
      <c r="AG11" s="18">
        <f t="shared" si="2"/>
        <v>0</v>
      </c>
      <c r="AH11" s="18">
        <f t="shared" si="2"/>
        <v>4354.3500000000004</v>
      </c>
      <c r="AI11" s="18">
        <f t="shared" si="2"/>
        <v>12223.2</v>
      </c>
      <c r="AJ11" s="18">
        <f t="shared" si="2"/>
        <v>0</v>
      </c>
      <c r="AK11" s="18">
        <f t="shared" si="2"/>
        <v>16139.5</v>
      </c>
      <c r="AL11" s="18">
        <f t="shared" si="2"/>
        <v>435.5</v>
      </c>
      <c r="AM11" s="18">
        <f t="shared" si="2"/>
        <v>0</v>
      </c>
      <c r="AN11" s="18">
        <f t="shared" si="5"/>
        <v>33152.550000000003</v>
      </c>
      <c r="AO11" s="19">
        <f t="shared" si="6"/>
        <v>0.14756568727382793</v>
      </c>
    </row>
    <row r="12" spans="1:41" x14ac:dyDescent="0.25">
      <c r="A12" s="2" t="s">
        <v>10</v>
      </c>
      <c r="B12" s="5">
        <v>392838</v>
      </c>
      <c r="C12" s="5">
        <f t="shared" si="0"/>
        <v>68864.317732390569</v>
      </c>
      <c r="D12" s="5">
        <f t="shared" si="1"/>
        <v>59455.611759478816</v>
      </c>
      <c r="E12" s="23">
        <f t="shared" si="3"/>
        <v>120694.89187174199</v>
      </c>
      <c r="F12" s="5">
        <v>202311.57</v>
      </c>
      <c r="G12" s="23"/>
      <c r="H12" s="9">
        <v>1689</v>
      </c>
      <c r="I12" s="28">
        <v>0.23914868290919103</v>
      </c>
      <c r="J12" s="2" t="s">
        <v>10</v>
      </c>
      <c r="K12" s="11">
        <f>AVERAGE(I49:I53)</f>
        <v>0.17529953245966676</v>
      </c>
      <c r="L12" s="2" t="s">
        <v>10</v>
      </c>
      <c r="M12" s="32"/>
      <c r="N12" s="32">
        <v>95647</v>
      </c>
      <c r="O12" s="18">
        <v>130717</v>
      </c>
      <c r="P12" s="18">
        <v>16041</v>
      </c>
      <c r="Q12" s="18">
        <v>3801</v>
      </c>
      <c r="R12" s="18">
        <v>38414</v>
      </c>
      <c r="S12" s="18">
        <v>856</v>
      </c>
      <c r="T12" s="18"/>
      <c r="U12" s="18">
        <v>285476</v>
      </c>
      <c r="W12" s="22">
        <v>0</v>
      </c>
      <c r="X12" s="22">
        <v>0</v>
      </c>
      <c r="Y12" s="22">
        <v>0.05</v>
      </c>
      <c r="Z12" s="9">
        <v>0.8</v>
      </c>
      <c r="AA12" s="22">
        <v>0</v>
      </c>
      <c r="AB12" s="9">
        <v>0.5</v>
      </c>
      <c r="AC12" s="9">
        <v>0.5</v>
      </c>
      <c r="AD12" s="9">
        <v>0.3</v>
      </c>
      <c r="AF12" s="18">
        <f t="shared" si="4"/>
        <v>0</v>
      </c>
      <c r="AG12" s="18">
        <f t="shared" si="2"/>
        <v>0</v>
      </c>
      <c r="AH12" s="18">
        <f t="shared" si="2"/>
        <v>6535.85</v>
      </c>
      <c r="AI12" s="18">
        <f t="shared" si="2"/>
        <v>12832.800000000001</v>
      </c>
      <c r="AJ12" s="18">
        <f t="shared" si="2"/>
        <v>0</v>
      </c>
      <c r="AK12" s="18">
        <f t="shared" si="2"/>
        <v>19207</v>
      </c>
      <c r="AL12" s="18">
        <f t="shared" si="2"/>
        <v>428</v>
      </c>
      <c r="AM12" s="18">
        <f t="shared" si="2"/>
        <v>0</v>
      </c>
      <c r="AN12" s="18">
        <f t="shared" si="5"/>
        <v>39003.65</v>
      </c>
      <c r="AO12" s="19">
        <f t="shared" si="6"/>
        <v>0.13662672168588602</v>
      </c>
    </row>
    <row r="13" spans="1:41" x14ac:dyDescent="0.25">
      <c r="A13" s="2" t="s">
        <v>11</v>
      </c>
      <c r="B13" s="5">
        <v>262800</v>
      </c>
      <c r="C13" s="5">
        <f t="shared" si="0"/>
        <v>60350.069372820399</v>
      </c>
      <c r="D13" s="5">
        <f t="shared" si="1"/>
        <v>51121.387702491978</v>
      </c>
      <c r="E13" s="23">
        <f t="shared" si="3"/>
        <v>103776.4170360587</v>
      </c>
      <c r="F13" s="5">
        <v>135342</v>
      </c>
      <c r="G13" s="23"/>
      <c r="H13" s="9">
        <v>1690</v>
      </c>
      <c r="I13" s="28">
        <v>0.21779912144927702</v>
      </c>
      <c r="J13" s="2" t="s">
        <v>11</v>
      </c>
      <c r="K13" s="11">
        <f>AVERAGE(I54:I58)</f>
        <v>0.22964257752214765</v>
      </c>
      <c r="L13" s="2" t="s">
        <v>11</v>
      </c>
      <c r="M13" s="32"/>
      <c r="N13" s="32">
        <v>75473</v>
      </c>
      <c r="O13" s="18">
        <v>114141</v>
      </c>
      <c r="P13" s="18">
        <v>19276</v>
      </c>
      <c r="Q13" s="18">
        <v>5910</v>
      </c>
      <c r="R13" s="18">
        <v>32923</v>
      </c>
      <c r="S13" s="18">
        <v>842</v>
      </c>
      <c r="T13" s="18"/>
      <c r="U13" s="18">
        <v>248565</v>
      </c>
      <c r="W13" s="22">
        <v>0</v>
      </c>
      <c r="X13" s="22">
        <v>0</v>
      </c>
      <c r="Y13" s="22">
        <v>0.05</v>
      </c>
      <c r="Z13" s="9">
        <v>0.8</v>
      </c>
      <c r="AA13" s="22">
        <v>0</v>
      </c>
      <c r="AB13" s="9">
        <v>0.5</v>
      </c>
      <c r="AC13" s="9">
        <v>0.5</v>
      </c>
      <c r="AD13" s="9">
        <v>0.3</v>
      </c>
      <c r="AF13" s="18">
        <f t="shared" si="4"/>
        <v>0</v>
      </c>
      <c r="AG13" s="18">
        <f t="shared" si="2"/>
        <v>0</v>
      </c>
      <c r="AH13" s="18">
        <f t="shared" si="2"/>
        <v>5707.05</v>
      </c>
      <c r="AI13" s="18">
        <f t="shared" si="2"/>
        <v>15420.800000000001</v>
      </c>
      <c r="AJ13" s="18">
        <f t="shared" si="2"/>
        <v>0</v>
      </c>
      <c r="AK13" s="18">
        <f t="shared" si="2"/>
        <v>16461.5</v>
      </c>
      <c r="AL13" s="18">
        <f t="shared" si="2"/>
        <v>421</v>
      </c>
      <c r="AM13" s="18">
        <f t="shared" si="2"/>
        <v>0</v>
      </c>
      <c r="AN13" s="18">
        <f t="shared" si="5"/>
        <v>38010.350000000006</v>
      </c>
      <c r="AO13" s="19">
        <f t="shared" si="6"/>
        <v>0.15291915595518277</v>
      </c>
    </row>
    <row r="14" spans="1:41" x14ac:dyDescent="0.25">
      <c r="A14" s="2" t="s">
        <v>12</v>
      </c>
      <c r="B14" s="5">
        <v>385436</v>
      </c>
      <c r="C14" s="5">
        <f t="shared" si="0"/>
        <v>87318.045622183519</v>
      </c>
      <c r="D14" s="5">
        <f t="shared" si="1"/>
        <v>73295.327466724659</v>
      </c>
      <c r="E14" s="23">
        <f t="shared" si="3"/>
        <v>148789.51475745105</v>
      </c>
      <c r="F14" s="5">
        <v>198499.54</v>
      </c>
      <c r="G14" s="23"/>
      <c r="H14" s="9">
        <v>1691</v>
      </c>
      <c r="I14" s="28">
        <v>0.19192447422529202</v>
      </c>
      <c r="J14" s="2" t="s">
        <v>12</v>
      </c>
      <c r="K14" s="11">
        <f>AVERAGE(I59:I63)</f>
        <v>0.22654356526682387</v>
      </c>
      <c r="L14" s="2" t="s">
        <v>12</v>
      </c>
      <c r="M14" s="32"/>
      <c r="N14" s="32">
        <v>80681</v>
      </c>
      <c r="O14" s="18">
        <v>121634</v>
      </c>
      <c r="P14" s="18">
        <v>10188</v>
      </c>
      <c r="Q14" s="18">
        <v>9729</v>
      </c>
      <c r="R14" s="18">
        <v>62982</v>
      </c>
      <c r="S14" s="18">
        <v>237</v>
      </c>
      <c r="T14" s="18"/>
      <c r="U14" s="18">
        <v>285451</v>
      </c>
      <c r="W14" s="22">
        <v>0</v>
      </c>
      <c r="X14" s="22">
        <v>0</v>
      </c>
      <c r="Y14" s="22">
        <v>5.00000000000001E-2</v>
      </c>
      <c r="Z14" s="9">
        <v>0.8</v>
      </c>
      <c r="AA14" s="22">
        <v>0</v>
      </c>
      <c r="AB14" s="9">
        <v>0.5</v>
      </c>
      <c r="AC14" s="9">
        <v>0.5</v>
      </c>
      <c r="AD14" s="9">
        <v>0.3</v>
      </c>
      <c r="AF14" s="18">
        <f t="shared" si="4"/>
        <v>0</v>
      </c>
      <c r="AG14" s="18">
        <f t="shared" si="2"/>
        <v>0</v>
      </c>
      <c r="AH14" s="18">
        <f t="shared" si="2"/>
        <v>6081.7000000000126</v>
      </c>
      <c r="AI14" s="18">
        <f t="shared" si="2"/>
        <v>8150.4000000000005</v>
      </c>
      <c r="AJ14" s="18">
        <f t="shared" si="2"/>
        <v>0</v>
      </c>
      <c r="AK14" s="18">
        <f t="shared" si="2"/>
        <v>31491</v>
      </c>
      <c r="AL14" s="18">
        <f t="shared" si="2"/>
        <v>118.5</v>
      </c>
      <c r="AM14" s="18">
        <f t="shared" si="2"/>
        <v>0</v>
      </c>
      <c r="AN14" s="18">
        <f t="shared" si="5"/>
        <v>45841.600000000013</v>
      </c>
      <c r="AO14" s="19">
        <f t="shared" si="6"/>
        <v>0.16059358699041171</v>
      </c>
    </row>
    <row r="15" spans="1:41" x14ac:dyDescent="0.25">
      <c r="A15" s="2" t="s">
        <v>13</v>
      </c>
      <c r="B15" s="5">
        <v>405049</v>
      </c>
      <c r="C15" s="5">
        <f t="shared" si="0"/>
        <v>78565.276421556468</v>
      </c>
      <c r="D15" s="5">
        <f t="shared" si="1"/>
        <v>55194.7948733499</v>
      </c>
      <c r="E15" s="23">
        <f t="shared" si="3"/>
        <v>112045.43359290028</v>
      </c>
      <c r="F15" s="5">
        <v>208600.23499999999</v>
      </c>
      <c r="G15" s="23"/>
      <c r="H15" s="9">
        <v>1692</v>
      </c>
      <c r="I15" s="28">
        <v>0.2145052379711391</v>
      </c>
      <c r="J15" s="2" t="s">
        <v>13</v>
      </c>
      <c r="K15" s="11">
        <f>AVERAGE(I64:I68)</f>
        <v>0.19396486948876918</v>
      </c>
      <c r="L15" s="2" t="s">
        <v>13</v>
      </c>
      <c r="M15" s="32"/>
      <c r="N15" s="32">
        <v>90470</v>
      </c>
      <c r="O15" s="18">
        <v>74737</v>
      </c>
      <c r="P15" s="18">
        <v>17982</v>
      </c>
      <c r="Q15" s="18">
        <v>5099</v>
      </c>
      <c r="R15" s="18">
        <v>77882</v>
      </c>
      <c r="S15" s="18">
        <v>153</v>
      </c>
      <c r="T15" s="18"/>
      <c r="U15" s="18">
        <v>266323</v>
      </c>
      <c r="W15" s="22">
        <v>0</v>
      </c>
      <c r="X15" s="22">
        <v>0</v>
      </c>
      <c r="Y15" s="22">
        <v>8.4615384615384703E-2</v>
      </c>
      <c r="Z15" s="9">
        <v>0.8</v>
      </c>
      <c r="AA15" s="22">
        <v>0</v>
      </c>
      <c r="AB15" s="9">
        <v>0.75</v>
      </c>
      <c r="AC15" s="9">
        <v>0.66</v>
      </c>
      <c r="AD15" s="9">
        <v>0.3</v>
      </c>
      <c r="AF15" s="18">
        <f t="shared" si="4"/>
        <v>0</v>
      </c>
      <c r="AG15" s="18">
        <f t="shared" si="2"/>
        <v>0</v>
      </c>
      <c r="AH15" s="18">
        <f t="shared" si="2"/>
        <v>6323.9000000000069</v>
      </c>
      <c r="AI15" s="18">
        <f t="shared" si="2"/>
        <v>14385.6</v>
      </c>
      <c r="AJ15" s="18">
        <f t="shared" si="2"/>
        <v>0</v>
      </c>
      <c r="AK15" s="18">
        <f t="shared" si="2"/>
        <v>58411.5</v>
      </c>
      <c r="AL15" s="18">
        <f t="shared" si="2"/>
        <v>100.98</v>
      </c>
      <c r="AM15" s="18">
        <f t="shared" si="2"/>
        <v>0</v>
      </c>
      <c r="AN15" s="18">
        <f t="shared" si="5"/>
        <v>79221.98</v>
      </c>
      <c r="AO15" s="19">
        <f t="shared" si="6"/>
        <v>0.29746578402916757</v>
      </c>
    </row>
    <row r="16" spans="1:41" x14ac:dyDescent="0.25">
      <c r="A16" s="2" t="s">
        <v>14</v>
      </c>
      <c r="B16" s="5">
        <v>449280</v>
      </c>
      <c r="C16" s="5">
        <f t="shared" si="0"/>
        <v>67116.627572165831</v>
      </c>
      <c r="D16" s="5">
        <f t="shared" si="1"/>
        <v>53028.171953089353</v>
      </c>
      <c r="E16" s="23">
        <f t="shared" si="3"/>
        <v>107647.18906477137</v>
      </c>
      <c r="F16" s="5">
        <v>231379.20000000001</v>
      </c>
      <c r="G16" s="23"/>
      <c r="H16" s="9">
        <v>1693</v>
      </c>
      <c r="I16" s="28">
        <v>0.26437497744637034</v>
      </c>
      <c r="J16" s="2" t="s">
        <v>14</v>
      </c>
      <c r="K16" s="11">
        <f>AVERAGE(I69:I73)</f>
        <v>0.14938708060044031</v>
      </c>
      <c r="L16" s="2" t="s">
        <v>14</v>
      </c>
      <c r="M16" s="32"/>
      <c r="N16" s="32">
        <v>107865</v>
      </c>
      <c r="O16" s="18">
        <v>98766</v>
      </c>
      <c r="P16" s="18">
        <v>19646</v>
      </c>
      <c r="Q16" s="18">
        <v>5971</v>
      </c>
      <c r="R16" s="18">
        <v>33850</v>
      </c>
      <c r="S16" s="18">
        <v>2248</v>
      </c>
      <c r="T16" s="18"/>
      <c r="U16" s="18">
        <v>268346</v>
      </c>
      <c r="W16" s="22">
        <v>0</v>
      </c>
      <c r="X16" s="22">
        <v>0</v>
      </c>
      <c r="Y16" s="22">
        <v>0.11923076923076931</v>
      </c>
      <c r="Z16" s="9">
        <v>0.9</v>
      </c>
      <c r="AA16" s="22">
        <v>0</v>
      </c>
      <c r="AB16" s="9">
        <v>0.75</v>
      </c>
      <c r="AC16" s="9">
        <v>0.66</v>
      </c>
      <c r="AD16" s="9">
        <v>0.3</v>
      </c>
      <c r="AF16" s="18">
        <f t="shared" si="4"/>
        <v>0</v>
      </c>
      <c r="AG16" s="18">
        <f t="shared" si="2"/>
        <v>0</v>
      </c>
      <c r="AH16" s="18">
        <f t="shared" si="2"/>
        <v>11775.946153846162</v>
      </c>
      <c r="AI16" s="18">
        <f t="shared" si="2"/>
        <v>17681.400000000001</v>
      </c>
      <c r="AJ16" s="18">
        <f t="shared" si="2"/>
        <v>0</v>
      </c>
      <c r="AK16" s="18">
        <f t="shared" si="2"/>
        <v>25387.5</v>
      </c>
      <c r="AL16" s="18">
        <f t="shared" si="2"/>
        <v>1483.68</v>
      </c>
      <c r="AM16" s="18">
        <f t="shared" si="2"/>
        <v>0</v>
      </c>
      <c r="AN16" s="18">
        <f t="shared" si="5"/>
        <v>56328.526153846164</v>
      </c>
      <c r="AO16" s="19">
        <f t="shared" si="6"/>
        <v>0.20991006444607396</v>
      </c>
    </row>
    <row r="17" spans="1:41" x14ac:dyDescent="0.25">
      <c r="A17" s="2" t="s">
        <v>15</v>
      </c>
      <c r="B17" s="5">
        <v>537147</v>
      </c>
      <c r="C17" s="5">
        <f t="shared" si="0"/>
        <v>84801.195848966614</v>
      </c>
      <c r="D17" s="5">
        <f t="shared" si="1"/>
        <v>57919.964675907024</v>
      </c>
      <c r="E17" s="23">
        <f t="shared" si="3"/>
        <v>117577.52829209124</v>
      </c>
      <c r="F17" s="5">
        <v>276630.70500000002</v>
      </c>
      <c r="G17" s="23"/>
      <c r="H17" s="9">
        <v>1694</v>
      </c>
      <c r="I17" s="28">
        <v>0.26498343224566784</v>
      </c>
      <c r="J17" s="2" t="s">
        <v>15</v>
      </c>
      <c r="K17" s="11">
        <f>AVERAGE(I74:I78)</f>
        <v>0.15787334909990489</v>
      </c>
      <c r="L17" s="2" t="s">
        <v>15</v>
      </c>
      <c r="M17" s="32">
        <v>284</v>
      </c>
      <c r="N17" s="32">
        <v>75405</v>
      </c>
      <c r="O17" s="18">
        <v>129370</v>
      </c>
      <c r="P17" s="18">
        <v>17607</v>
      </c>
      <c r="Q17" s="18">
        <v>10870</v>
      </c>
      <c r="R17" s="18">
        <v>86370</v>
      </c>
      <c r="S17" s="18">
        <v>2567</v>
      </c>
      <c r="T17" s="18"/>
      <c r="U17" s="18">
        <v>322473</v>
      </c>
      <c r="W17" s="22">
        <v>0</v>
      </c>
      <c r="X17" s="22">
        <v>0</v>
      </c>
      <c r="Y17" s="22">
        <v>0.15384615384615391</v>
      </c>
      <c r="Z17" s="9">
        <v>0.9</v>
      </c>
      <c r="AA17" s="22">
        <v>0</v>
      </c>
      <c r="AB17" s="9">
        <v>0.75</v>
      </c>
      <c r="AC17" s="9">
        <v>0.66</v>
      </c>
      <c r="AD17" s="9">
        <v>0.3</v>
      </c>
      <c r="AF17" s="18">
        <f t="shared" si="4"/>
        <v>0</v>
      </c>
      <c r="AG17" s="18">
        <f t="shared" si="2"/>
        <v>0</v>
      </c>
      <c r="AH17" s="18">
        <f t="shared" si="2"/>
        <v>19903.076923076933</v>
      </c>
      <c r="AI17" s="18">
        <f t="shared" si="2"/>
        <v>15846.300000000001</v>
      </c>
      <c r="AJ17" s="18">
        <f t="shared" si="2"/>
        <v>0</v>
      </c>
      <c r="AK17" s="18">
        <f t="shared" si="2"/>
        <v>64777.5</v>
      </c>
      <c r="AL17" s="18">
        <f t="shared" si="2"/>
        <v>1694.22</v>
      </c>
      <c r="AM17" s="18">
        <f t="shared" si="2"/>
        <v>0</v>
      </c>
      <c r="AN17" s="18">
        <f t="shared" si="5"/>
        <v>102221.09692307693</v>
      </c>
      <c r="AO17" s="19">
        <f t="shared" si="6"/>
        <v>0.3169911804184441</v>
      </c>
    </row>
    <row r="18" spans="1:41" x14ac:dyDescent="0.25">
      <c r="A18" s="2" t="s">
        <v>16</v>
      </c>
      <c r="B18" s="5">
        <v>396019</v>
      </c>
      <c r="C18" s="5">
        <f t="shared" si="0"/>
        <v>61508.617129108796</v>
      </c>
      <c r="D18" s="5">
        <f t="shared" si="1"/>
        <v>48158.599866861674</v>
      </c>
      <c r="E18" s="23">
        <f t="shared" si="3"/>
        <v>97761.957729729183</v>
      </c>
      <c r="F18" s="5">
        <v>203949.785</v>
      </c>
      <c r="G18" s="23"/>
      <c r="H18" s="9">
        <v>1695</v>
      </c>
      <c r="I18" s="28">
        <v>0.25170309439813676</v>
      </c>
      <c r="J18" s="2" t="s">
        <v>16</v>
      </c>
      <c r="K18" s="11">
        <f>AVERAGE(I79:I83)</f>
        <v>0.15531733863554223</v>
      </c>
      <c r="L18" s="2" t="s">
        <v>16</v>
      </c>
      <c r="M18" s="32"/>
      <c r="N18" s="32">
        <v>76296</v>
      </c>
      <c r="O18" s="18">
        <v>123548</v>
      </c>
      <c r="P18" s="18">
        <v>23758</v>
      </c>
      <c r="Q18" s="18">
        <v>9699</v>
      </c>
      <c r="R18" s="18">
        <v>7692</v>
      </c>
      <c r="S18" s="18">
        <v>4223</v>
      </c>
      <c r="T18" s="18"/>
      <c r="U18" s="18">
        <v>245216</v>
      </c>
      <c r="W18" s="22">
        <v>0</v>
      </c>
      <c r="X18" s="22">
        <v>0</v>
      </c>
      <c r="Y18" s="22">
        <v>0.18846153846153851</v>
      </c>
      <c r="Z18" s="9">
        <v>0.9</v>
      </c>
      <c r="AA18" s="22">
        <v>0</v>
      </c>
      <c r="AB18" s="9">
        <v>0.75</v>
      </c>
      <c r="AC18" s="9">
        <v>0.66</v>
      </c>
      <c r="AD18" s="9">
        <v>0.3</v>
      </c>
      <c r="AF18" s="18">
        <f t="shared" si="4"/>
        <v>0</v>
      </c>
      <c r="AG18" s="18">
        <f t="shared" si="2"/>
        <v>0</v>
      </c>
      <c r="AH18" s="18">
        <f t="shared" si="2"/>
        <v>23284.04615384616</v>
      </c>
      <c r="AI18" s="18">
        <f t="shared" si="2"/>
        <v>21382.2</v>
      </c>
      <c r="AJ18" s="18">
        <f t="shared" si="2"/>
        <v>0</v>
      </c>
      <c r="AK18" s="18">
        <f t="shared" si="2"/>
        <v>5769</v>
      </c>
      <c r="AL18" s="18">
        <f t="shared" si="2"/>
        <v>2787.1800000000003</v>
      </c>
      <c r="AM18" s="18">
        <f t="shared" si="2"/>
        <v>0</v>
      </c>
      <c r="AN18" s="18">
        <f t="shared" si="5"/>
        <v>53222.426153846165</v>
      </c>
      <c r="AO18" s="19">
        <f t="shared" si="6"/>
        <v>0.21704304023328888</v>
      </c>
    </row>
    <row r="19" spans="1:41" x14ac:dyDescent="0.25">
      <c r="A19" s="2" t="s">
        <v>17</v>
      </c>
      <c r="B19" s="5">
        <v>796786</v>
      </c>
      <c r="C19" s="5">
        <f t="shared" si="0"/>
        <v>84934.300983754219</v>
      </c>
      <c r="D19" s="5">
        <f t="shared" si="1"/>
        <v>61052.073733900063</v>
      </c>
      <c r="E19" s="23">
        <f t="shared" si="3"/>
        <v>123935.70967981711</v>
      </c>
      <c r="F19" s="5">
        <v>410344.79</v>
      </c>
      <c r="G19" s="23"/>
      <c r="H19" s="9">
        <v>1696</v>
      </c>
      <c r="I19" s="28">
        <v>0.29814170938988277</v>
      </c>
      <c r="J19" s="2" t="s">
        <v>17</v>
      </c>
      <c r="K19" s="11">
        <f>AVERAGE(I84:I88)</f>
        <v>0.10659612616656695</v>
      </c>
      <c r="L19" s="2" t="s">
        <v>17</v>
      </c>
      <c r="M19" s="32"/>
      <c r="N19" s="32">
        <v>73753</v>
      </c>
      <c r="O19" s="18">
        <v>169404</v>
      </c>
      <c r="P19" s="18">
        <v>29322</v>
      </c>
      <c r="Q19" s="18">
        <v>19326</v>
      </c>
      <c r="R19" s="18">
        <v>35434</v>
      </c>
      <c r="S19" s="18">
        <v>3324</v>
      </c>
      <c r="T19" s="18"/>
      <c r="U19" s="18">
        <v>330563</v>
      </c>
      <c r="W19" s="22">
        <v>0</v>
      </c>
      <c r="X19" s="22">
        <v>0</v>
      </c>
      <c r="Y19" s="22">
        <v>0.22307692307692312</v>
      </c>
      <c r="Z19" s="9">
        <v>0.9</v>
      </c>
      <c r="AA19" s="22">
        <v>0</v>
      </c>
      <c r="AB19" s="9">
        <v>0.75</v>
      </c>
      <c r="AC19" s="9">
        <v>0.66</v>
      </c>
      <c r="AD19" s="9">
        <v>0.3</v>
      </c>
      <c r="AF19" s="18">
        <f t="shared" si="4"/>
        <v>0</v>
      </c>
      <c r="AG19" s="18">
        <f t="shared" si="4"/>
        <v>0</v>
      </c>
      <c r="AH19" s="18">
        <f t="shared" si="4"/>
        <v>37790.123076923082</v>
      </c>
      <c r="AI19" s="18">
        <f t="shared" si="4"/>
        <v>26389.8</v>
      </c>
      <c r="AJ19" s="18">
        <f t="shared" si="4"/>
        <v>0</v>
      </c>
      <c r="AK19" s="18">
        <f t="shared" si="4"/>
        <v>26575.5</v>
      </c>
      <c r="AL19" s="18">
        <f t="shared" si="4"/>
        <v>2193.84</v>
      </c>
      <c r="AM19" s="18">
        <f t="shared" si="4"/>
        <v>0</v>
      </c>
      <c r="AN19" s="18">
        <f t="shared" si="5"/>
        <v>92949.263076923075</v>
      </c>
      <c r="AO19" s="19">
        <f t="shared" si="6"/>
        <v>0.28118471540046247</v>
      </c>
    </row>
    <row r="20" spans="1:41" x14ac:dyDescent="0.25">
      <c r="A20" s="2" t="s">
        <v>18</v>
      </c>
      <c r="B20" s="5">
        <v>1246728</v>
      </c>
      <c r="C20" s="5">
        <f t="shared" si="0"/>
        <v>96767.924523531212</v>
      </c>
      <c r="D20" s="5">
        <f t="shared" si="1"/>
        <v>62158.405023213571</v>
      </c>
      <c r="E20" s="23">
        <f t="shared" si="3"/>
        <v>126181.56219712354</v>
      </c>
      <c r="F20" s="5">
        <v>642064.92000000004</v>
      </c>
      <c r="G20" s="23"/>
      <c r="H20" s="9">
        <v>1697</v>
      </c>
      <c r="I20" s="28">
        <v>0.32987436875436554</v>
      </c>
      <c r="J20" s="2" t="s">
        <v>18</v>
      </c>
      <c r="K20" s="11">
        <f>AVERAGE(I89:I93)</f>
        <v>7.7617511216184459E-2</v>
      </c>
      <c r="L20" s="2" t="s">
        <v>18</v>
      </c>
      <c r="M20" s="32">
        <v>3874</v>
      </c>
      <c r="N20" s="32">
        <v>83011</v>
      </c>
      <c r="O20" s="18">
        <v>187010</v>
      </c>
      <c r="P20" s="18">
        <v>30934</v>
      </c>
      <c r="Q20" s="18">
        <v>14425</v>
      </c>
      <c r="R20" s="18">
        <v>95588</v>
      </c>
      <c r="S20" s="18">
        <v>2142</v>
      </c>
      <c r="T20" s="18"/>
      <c r="U20" s="18">
        <v>416984</v>
      </c>
      <c r="W20" s="22">
        <v>0</v>
      </c>
      <c r="X20" s="22">
        <v>0</v>
      </c>
      <c r="Y20" s="22">
        <v>0.25769230769230772</v>
      </c>
      <c r="Z20" s="9">
        <v>0.9</v>
      </c>
      <c r="AA20" s="22">
        <v>0</v>
      </c>
      <c r="AB20" s="9">
        <v>0.75</v>
      </c>
      <c r="AC20" s="9">
        <v>0.66</v>
      </c>
      <c r="AD20" s="9">
        <v>0.3</v>
      </c>
      <c r="AF20" s="18">
        <f t="shared" si="4"/>
        <v>0</v>
      </c>
      <c r="AG20" s="18">
        <f t="shared" si="4"/>
        <v>0</v>
      </c>
      <c r="AH20" s="18">
        <f t="shared" si="4"/>
        <v>48191.038461538468</v>
      </c>
      <c r="AI20" s="18">
        <f t="shared" si="4"/>
        <v>27840.600000000002</v>
      </c>
      <c r="AJ20" s="18">
        <f t="shared" si="4"/>
        <v>0</v>
      </c>
      <c r="AK20" s="18">
        <f t="shared" si="4"/>
        <v>71691</v>
      </c>
      <c r="AL20" s="18">
        <f t="shared" si="4"/>
        <v>1413.72</v>
      </c>
      <c r="AM20" s="18">
        <f t="shared" si="4"/>
        <v>0</v>
      </c>
      <c r="AN20" s="18">
        <f t="shared" si="5"/>
        <v>149136.35846153848</v>
      </c>
      <c r="AO20" s="19">
        <f t="shared" si="6"/>
        <v>0.35765487035842736</v>
      </c>
    </row>
    <row r="21" spans="1:41" x14ac:dyDescent="0.25">
      <c r="A21" s="2" t="s">
        <v>19</v>
      </c>
      <c r="B21" s="5">
        <v>1503464</v>
      </c>
      <c r="C21" s="5">
        <f t="shared" si="0"/>
        <v>105133.84015185494</v>
      </c>
      <c r="D21" s="5">
        <f t="shared" si="1"/>
        <v>66600.840199749786</v>
      </c>
      <c r="E21" s="23">
        <f t="shared" si="3"/>
        <v>135199.70560549205</v>
      </c>
      <c r="F21" s="5">
        <v>774283.96</v>
      </c>
      <c r="G21" s="23"/>
      <c r="H21" s="9">
        <v>1698</v>
      </c>
      <c r="I21" s="28">
        <v>0.27210003490121004</v>
      </c>
      <c r="J21" s="2" t="s">
        <v>19</v>
      </c>
      <c r="K21" s="11">
        <f>AVERAGE(I94:I98)</f>
        <v>6.9927740306289302E-2</v>
      </c>
      <c r="L21" s="2" t="s">
        <v>19</v>
      </c>
      <c r="M21" s="32"/>
      <c r="N21" s="32">
        <v>70692</v>
      </c>
      <c r="O21" s="18">
        <v>212794</v>
      </c>
      <c r="P21" s="18">
        <v>31497</v>
      </c>
      <c r="Q21" s="18">
        <v>22121</v>
      </c>
      <c r="R21" s="18">
        <v>83892</v>
      </c>
      <c r="S21" s="18">
        <v>2839</v>
      </c>
      <c r="T21" s="18"/>
      <c r="U21" s="18">
        <v>423835</v>
      </c>
      <c r="W21" s="22">
        <v>0</v>
      </c>
      <c r="X21" s="22">
        <v>0</v>
      </c>
      <c r="Y21" s="22">
        <v>0.29230769230769232</v>
      </c>
      <c r="Z21" s="9">
        <v>0.9</v>
      </c>
      <c r="AA21" s="22">
        <v>0</v>
      </c>
      <c r="AB21" s="9">
        <v>0.75</v>
      </c>
      <c r="AC21" s="9">
        <v>0.66</v>
      </c>
      <c r="AD21" s="9">
        <v>0.3</v>
      </c>
      <c r="AF21" s="18">
        <f t="shared" si="4"/>
        <v>0</v>
      </c>
      <c r="AG21" s="18">
        <f t="shared" si="4"/>
        <v>0</v>
      </c>
      <c r="AH21" s="18">
        <f t="shared" si="4"/>
        <v>62201.323076923079</v>
      </c>
      <c r="AI21" s="18">
        <f t="shared" si="4"/>
        <v>28347.3</v>
      </c>
      <c r="AJ21" s="18">
        <f t="shared" si="4"/>
        <v>0</v>
      </c>
      <c r="AK21" s="18">
        <f t="shared" si="4"/>
        <v>62919</v>
      </c>
      <c r="AL21" s="18">
        <f t="shared" si="4"/>
        <v>1873.74</v>
      </c>
      <c r="AM21" s="18">
        <f t="shared" si="4"/>
        <v>0</v>
      </c>
      <c r="AN21" s="18">
        <f t="shared" si="5"/>
        <v>155341.36307692307</v>
      </c>
      <c r="AO21" s="19">
        <f t="shared" si="6"/>
        <v>0.36651376851114953</v>
      </c>
    </row>
    <row r="22" spans="1:41" x14ac:dyDescent="0.25">
      <c r="A22" s="2" t="s">
        <v>20</v>
      </c>
      <c r="B22" s="5">
        <v>698969</v>
      </c>
      <c r="C22" s="5">
        <f t="shared" si="0"/>
        <v>56823.814360104981</v>
      </c>
      <c r="D22" s="5">
        <f t="shared" si="1"/>
        <v>33944.804566655672</v>
      </c>
      <c r="E22" s="23">
        <f t="shared" si="3"/>
        <v>68907.953270311002</v>
      </c>
      <c r="F22" s="5">
        <v>359969.03499999997</v>
      </c>
      <c r="G22" s="23"/>
      <c r="H22" s="9">
        <v>1699</v>
      </c>
      <c r="I22" s="28">
        <v>0.27069330219450644</v>
      </c>
      <c r="J22" s="2" t="s">
        <v>20</v>
      </c>
      <c r="K22" s="11">
        <f>AVERAGE(I99:I103)</f>
        <v>8.1296615958797863E-2</v>
      </c>
      <c r="L22" s="2" t="s">
        <v>20</v>
      </c>
      <c r="M22" s="32">
        <v>36</v>
      </c>
      <c r="N22" s="32">
        <v>67865</v>
      </c>
      <c r="O22" s="18">
        <v>85153</v>
      </c>
      <c r="P22" s="18">
        <v>16251</v>
      </c>
      <c r="Q22" s="18">
        <v>692</v>
      </c>
      <c r="R22" s="18">
        <v>72463</v>
      </c>
      <c r="S22" s="18">
        <v>3148</v>
      </c>
      <c r="T22" s="18"/>
      <c r="U22" s="18">
        <v>245608</v>
      </c>
      <c r="W22" s="22">
        <v>0</v>
      </c>
      <c r="X22" s="22">
        <v>0</v>
      </c>
      <c r="Y22" s="22">
        <v>0.32692307692307693</v>
      </c>
      <c r="Z22" s="9">
        <v>0.9</v>
      </c>
      <c r="AA22" s="22">
        <v>0</v>
      </c>
      <c r="AB22" s="9">
        <v>0.75</v>
      </c>
      <c r="AC22" s="9">
        <v>0.66</v>
      </c>
      <c r="AD22" s="9">
        <v>0.3</v>
      </c>
      <c r="AF22" s="18">
        <f t="shared" si="4"/>
        <v>0</v>
      </c>
      <c r="AG22" s="18">
        <f t="shared" si="4"/>
        <v>0</v>
      </c>
      <c r="AH22" s="18">
        <f t="shared" si="4"/>
        <v>27838.48076923077</v>
      </c>
      <c r="AI22" s="18">
        <f t="shared" si="4"/>
        <v>14625.9</v>
      </c>
      <c r="AJ22" s="18">
        <f t="shared" si="4"/>
        <v>0</v>
      </c>
      <c r="AK22" s="18">
        <f t="shared" si="4"/>
        <v>54347.25</v>
      </c>
      <c r="AL22" s="18">
        <f t="shared" si="4"/>
        <v>2077.6800000000003</v>
      </c>
      <c r="AM22" s="18">
        <f t="shared" si="4"/>
        <v>0</v>
      </c>
      <c r="AN22" s="18">
        <f t="shared" si="5"/>
        <v>98889.310769230768</v>
      </c>
      <c r="AO22" s="19">
        <f t="shared" si="6"/>
        <v>0.40263065848519092</v>
      </c>
    </row>
    <row r="23" spans="1:41" x14ac:dyDescent="0.25">
      <c r="A23" s="2" t="s">
        <v>21</v>
      </c>
      <c r="B23" s="5">
        <v>1317247</v>
      </c>
      <c r="C23" s="5">
        <f t="shared" si="0"/>
        <v>113307.76425793946</v>
      </c>
      <c r="D23" s="5">
        <f t="shared" si="1"/>
        <v>72322.298226460611</v>
      </c>
      <c r="E23" s="23">
        <f t="shared" si="3"/>
        <v>146814.26539971502</v>
      </c>
      <c r="F23" s="5">
        <v>678382.20499999996</v>
      </c>
      <c r="G23" s="23"/>
      <c r="H23" s="9">
        <v>1700</v>
      </c>
      <c r="I23" s="28">
        <v>0.22701270698366818</v>
      </c>
      <c r="J23" s="2" t="s">
        <v>21</v>
      </c>
      <c r="K23" s="11">
        <f>AVERAGE(I104:I108)</f>
        <v>8.6018616294392364E-2</v>
      </c>
      <c r="L23" s="2" t="s">
        <v>21</v>
      </c>
      <c r="M23" s="32">
        <v>29</v>
      </c>
      <c r="N23" s="32">
        <v>99533</v>
      </c>
      <c r="O23" s="18">
        <v>125835</v>
      </c>
      <c r="P23" s="18">
        <v>9875</v>
      </c>
      <c r="Q23" s="18">
        <v>4162</v>
      </c>
      <c r="R23" s="18">
        <v>72938</v>
      </c>
      <c r="S23" s="18">
        <v>13093</v>
      </c>
      <c r="T23" s="18"/>
      <c r="U23" s="18">
        <v>325465</v>
      </c>
      <c r="W23" s="22">
        <v>0</v>
      </c>
      <c r="X23" s="22">
        <v>0</v>
      </c>
      <c r="Y23" s="22">
        <v>0.36153846153846153</v>
      </c>
      <c r="Z23" s="9">
        <v>0.9</v>
      </c>
      <c r="AA23" s="22">
        <v>0</v>
      </c>
      <c r="AB23" s="9">
        <v>0.75</v>
      </c>
      <c r="AC23" s="9">
        <v>0.66</v>
      </c>
      <c r="AD23" s="9">
        <v>0.3</v>
      </c>
      <c r="AF23" s="18">
        <f t="shared" si="4"/>
        <v>0</v>
      </c>
      <c r="AG23" s="18">
        <f t="shared" si="4"/>
        <v>0</v>
      </c>
      <c r="AH23" s="18">
        <f t="shared" si="4"/>
        <v>45494.192307692305</v>
      </c>
      <c r="AI23" s="18">
        <f t="shared" si="4"/>
        <v>8887.5</v>
      </c>
      <c r="AJ23" s="18">
        <f t="shared" si="4"/>
        <v>0</v>
      </c>
      <c r="AK23" s="18">
        <f t="shared" si="4"/>
        <v>54703.5</v>
      </c>
      <c r="AL23" s="18">
        <f t="shared" si="4"/>
        <v>8641.380000000001</v>
      </c>
      <c r="AM23" s="18">
        <f t="shared" si="4"/>
        <v>0</v>
      </c>
      <c r="AN23" s="18">
        <f t="shared" si="5"/>
        <v>117726.57230769232</v>
      </c>
      <c r="AO23" s="19">
        <f t="shared" si="6"/>
        <v>0.36171807201294248</v>
      </c>
    </row>
    <row r="24" spans="1:41" x14ac:dyDescent="0.25">
      <c r="A24" s="2" t="s">
        <v>22</v>
      </c>
      <c r="B24" s="5">
        <v>2381871</v>
      </c>
      <c r="C24" s="5">
        <f t="shared" si="0"/>
        <v>146572.57444697045</v>
      </c>
      <c r="D24" s="5">
        <f t="shared" si="1"/>
        <v>74648.314537511149</v>
      </c>
      <c r="E24" s="23">
        <f t="shared" si="3"/>
        <v>151536.07851114761</v>
      </c>
      <c r="F24" s="5">
        <v>1226663.5649999999</v>
      </c>
      <c r="G24" s="23"/>
      <c r="H24" s="9">
        <v>1701</v>
      </c>
      <c r="I24" s="28">
        <v>0.21397961324093237</v>
      </c>
      <c r="J24" s="2" t="s">
        <v>22</v>
      </c>
      <c r="K24" s="11">
        <f>AVERAGE(I109:I113)</f>
        <v>6.1536739163023713E-2</v>
      </c>
      <c r="L24" s="2" t="s">
        <v>22</v>
      </c>
      <c r="M24" s="32">
        <v>740</v>
      </c>
      <c r="N24" s="32">
        <v>72232</v>
      </c>
      <c r="O24" s="18">
        <v>152046</v>
      </c>
      <c r="P24" s="18">
        <v>6959</v>
      </c>
      <c r="Q24" s="18">
        <v>9090</v>
      </c>
      <c r="R24" s="18">
        <v>196926</v>
      </c>
      <c r="S24" s="18">
        <v>4343</v>
      </c>
      <c r="T24" s="18"/>
      <c r="U24" s="18">
        <v>442336</v>
      </c>
      <c r="W24" s="22">
        <v>0</v>
      </c>
      <c r="X24" s="22">
        <v>0</v>
      </c>
      <c r="Y24" s="22">
        <v>0.39615384615384613</v>
      </c>
      <c r="Z24" s="9">
        <v>0.9</v>
      </c>
      <c r="AA24" s="22">
        <v>0</v>
      </c>
      <c r="AB24" s="9">
        <v>0.75</v>
      </c>
      <c r="AC24" s="9">
        <v>0.66</v>
      </c>
      <c r="AD24" s="9">
        <v>0.3</v>
      </c>
      <c r="AF24" s="18">
        <f t="shared" si="4"/>
        <v>0</v>
      </c>
      <c r="AG24" s="18">
        <f t="shared" si="4"/>
        <v>0</v>
      </c>
      <c r="AH24" s="18">
        <f t="shared" si="4"/>
        <v>60233.607692307691</v>
      </c>
      <c r="AI24" s="18">
        <f t="shared" si="4"/>
        <v>6263.1</v>
      </c>
      <c r="AJ24" s="18">
        <f t="shared" si="4"/>
        <v>0</v>
      </c>
      <c r="AK24" s="18">
        <f t="shared" si="4"/>
        <v>147694.5</v>
      </c>
      <c r="AL24" s="18">
        <f t="shared" si="4"/>
        <v>2866.38</v>
      </c>
      <c r="AM24" s="18">
        <f t="shared" si="4"/>
        <v>0</v>
      </c>
      <c r="AN24" s="18">
        <f t="shared" si="5"/>
        <v>217057.58769230772</v>
      </c>
      <c r="AO24" s="19">
        <f t="shared" si="6"/>
        <v>0.49070748863377095</v>
      </c>
    </row>
    <row r="25" spans="1:41" x14ac:dyDescent="0.25">
      <c r="A25" s="2" t="s">
        <v>23</v>
      </c>
      <c r="B25" s="5">
        <v>1717428</v>
      </c>
      <c r="C25" s="5">
        <f t="shared" si="0"/>
        <v>126445.26386796367</v>
      </c>
      <c r="D25" s="5">
        <f t="shared" si="1"/>
        <v>83043.396774065041</v>
      </c>
      <c r="E25" s="23">
        <f t="shared" si="3"/>
        <v>168578.09545135201</v>
      </c>
      <c r="F25" s="5">
        <v>884475.42</v>
      </c>
      <c r="G25" s="23"/>
      <c r="H25" s="9">
        <v>1702</v>
      </c>
      <c r="I25" s="28">
        <v>0.22240983827580146</v>
      </c>
      <c r="J25" s="2" t="s">
        <v>23</v>
      </c>
      <c r="K25" s="11">
        <f>AVERAGE(I114:I118)</f>
        <v>7.3624783029019952E-2</v>
      </c>
      <c r="L25" s="2" t="s">
        <v>23</v>
      </c>
      <c r="M25" s="32">
        <v>4465</v>
      </c>
      <c r="N25" s="32">
        <v>119051</v>
      </c>
      <c r="O25" s="18">
        <v>183457</v>
      </c>
      <c r="P25" s="18">
        <v>7780</v>
      </c>
      <c r="Q25" s="18">
        <v>19220</v>
      </c>
      <c r="R25" s="18">
        <v>68612</v>
      </c>
      <c r="S25" s="18">
        <v>2201</v>
      </c>
      <c r="T25" s="18"/>
      <c r="U25" s="18">
        <v>404786</v>
      </c>
      <c r="W25" s="22">
        <v>0</v>
      </c>
      <c r="X25" s="22">
        <v>0</v>
      </c>
      <c r="Y25" s="22">
        <v>0.43076923076923074</v>
      </c>
      <c r="Z25" s="9">
        <v>0.9</v>
      </c>
      <c r="AA25" s="22">
        <v>0</v>
      </c>
      <c r="AB25" s="9">
        <v>0.75</v>
      </c>
      <c r="AC25" s="9">
        <v>0.66</v>
      </c>
      <c r="AD25" s="9">
        <v>0.3</v>
      </c>
      <c r="AF25" s="18">
        <f t="shared" si="4"/>
        <v>0</v>
      </c>
      <c r="AG25" s="18">
        <f t="shared" si="4"/>
        <v>0</v>
      </c>
      <c r="AH25" s="18">
        <f t="shared" si="4"/>
        <v>79027.63076923076</v>
      </c>
      <c r="AI25" s="18">
        <f t="shared" si="4"/>
        <v>7002</v>
      </c>
      <c r="AJ25" s="18">
        <f t="shared" si="4"/>
        <v>0</v>
      </c>
      <c r="AK25" s="18">
        <f t="shared" si="4"/>
        <v>51459</v>
      </c>
      <c r="AL25" s="18">
        <f t="shared" si="4"/>
        <v>1452.66</v>
      </c>
      <c r="AM25" s="18">
        <f t="shared" si="4"/>
        <v>0</v>
      </c>
      <c r="AN25" s="18">
        <f t="shared" si="5"/>
        <v>138941.29076923078</v>
      </c>
      <c r="AO25" s="19">
        <f t="shared" si="6"/>
        <v>0.34324628512159705</v>
      </c>
    </row>
    <row r="26" spans="1:41" x14ac:dyDescent="0.25">
      <c r="A26" s="2" t="s">
        <v>24</v>
      </c>
      <c r="B26" s="5">
        <v>1812184</v>
      </c>
      <c r="C26" s="5">
        <f t="shared" si="0"/>
        <v>107427.72057195933</v>
      </c>
      <c r="D26" s="5">
        <f t="shared" si="1"/>
        <v>77574.73162686819</v>
      </c>
      <c r="E26" s="23">
        <f t="shared" si="3"/>
        <v>157476.70520254242</v>
      </c>
      <c r="F26" s="5">
        <v>933274.76</v>
      </c>
      <c r="G26" s="23"/>
      <c r="H26" s="9">
        <v>1703</v>
      </c>
      <c r="I26" s="28">
        <v>0.22573772792241423</v>
      </c>
      <c r="J26" s="2" t="s">
        <v>24</v>
      </c>
      <c r="K26" s="11">
        <f>AVERAGE(I119:I123)</f>
        <v>5.9280801823633433E-2</v>
      </c>
      <c r="L26" s="2" t="s">
        <v>24</v>
      </c>
      <c r="M26" s="32">
        <v>2163</v>
      </c>
      <c r="N26" s="32">
        <v>127844</v>
      </c>
      <c r="O26" s="18">
        <v>201102</v>
      </c>
      <c r="P26" s="18"/>
      <c r="Q26" s="18">
        <v>21345</v>
      </c>
      <c r="R26" s="18">
        <v>148</v>
      </c>
      <c r="S26" s="18">
        <v>11210</v>
      </c>
      <c r="T26" s="18"/>
      <c r="U26" s="18">
        <v>363812</v>
      </c>
      <c r="W26" s="22">
        <v>0</v>
      </c>
      <c r="X26" s="22">
        <v>0</v>
      </c>
      <c r="Y26" s="22">
        <v>0.46538461538461534</v>
      </c>
      <c r="Z26" s="9">
        <v>0.9</v>
      </c>
      <c r="AA26" s="22">
        <v>0</v>
      </c>
      <c r="AB26" s="9">
        <v>0.75</v>
      </c>
      <c r="AC26" s="9">
        <v>0.66</v>
      </c>
      <c r="AD26" s="9">
        <v>0.3</v>
      </c>
      <c r="AF26" s="18">
        <f t="shared" si="4"/>
        <v>0</v>
      </c>
      <c r="AG26" s="18">
        <f t="shared" si="4"/>
        <v>0</v>
      </c>
      <c r="AH26" s="18">
        <f t="shared" si="4"/>
        <v>93589.776923076919</v>
      </c>
      <c r="AI26" s="18">
        <f t="shared" si="4"/>
        <v>0</v>
      </c>
      <c r="AJ26" s="18">
        <f t="shared" si="4"/>
        <v>0</v>
      </c>
      <c r="AK26" s="18">
        <f t="shared" si="4"/>
        <v>111</v>
      </c>
      <c r="AL26" s="18">
        <f t="shared" si="4"/>
        <v>7398.6</v>
      </c>
      <c r="AM26" s="18">
        <f t="shared" si="4"/>
        <v>0</v>
      </c>
      <c r="AN26" s="18">
        <f t="shared" si="5"/>
        <v>101099.37692307692</v>
      </c>
      <c r="AO26" s="19">
        <f t="shared" si="6"/>
        <v>0.2778890661195258</v>
      </c>
    </row>
    <row r="27" spans="1:41" x14ac:dyDescent="0.25">
      <c r="A27" s="2" t="s">
        <v>25</v>
      </c>
      <c r="B27" s="5">
        <v>2165957</v>
      </c>
      <c r="C27" s="5">
        <f t="shared" si="0"/>
        <v>108297.85</v>
      </c>
      <c r="D27" s="5">
        <f t="shared" si="1"/>
        <v>82045.182546140059</v>
      </c>
      <c r="E27" s="23">
        <f t="shared" si="3"/>
        <v>166551.72056866431</v>
      </c>
      <c r="F27" s="5">
        <v>1115467.855</v>
      </c>
      <c r="G27" s="23"/>
      <c r="H27" s="9">
        <v>1704</v>
      </c>
      <c r="I27" s="28">
        <v>0.22533930619152537</v>
      </c>
      <c r="J27" s="2" t="s">
        <v>25</v>
      </c>
      <c r="K27" s="12">
        <v>0.05</v>
      </c>
      <c r="L27" s="2" t="s">
        <v>25</v>
      </c>
      <c r="M27" s="32">
        <f>M29+M30*0.4</f>
        <v>10255.799999999999</v>
      </c>
      <c r="N27" s="32">
        <f>N29+N30*0.4</f>
        <v>248669</v>
      </c>
      <c r="O27" s="18">
        <f>O29+O30*0.6</f>
        <v>249965.4</v>
      </c>
      <c r="P27" s="18">
        <f>P29+P30*0.4</f>
        <v>1427.4</v>
      </c>
      <c r="Q27" s="18">
        <f>Q29+Q30*0.4</f>
        <v>55112.2</v>
      </c>
      <c r="R27" s="18">
        <f>R29+R30*0.4</f>
        <v>11334.6</v>
      </c>
      <c r="S27" s="18">
        <f>S29+S30*0.4</f>
        <v>12084</v>
      </c>
      <c r="U27" s="18">
        <f>SUM(M27:S27)</f>
        <v>588848.39999999991</v>
      </c>
      <c r="W27" s="22">
        <v>0</v>
      </c>
      <c r="X27" s="22">
        <v>0</v>
      </c>
      <c r="Y27" s="22">
        <v>0.49999999999999994</v>
      </c>
      <c r="Z27" s="9">
        <v>0.9</v>
      </c>
      <c r="AA27" s="22">
        <v>0</v>
      </c>
      <c r="AB27" s="9">
        <v>0.75</v>
      </c>
      <c r="AC27" s="9">
        <v>0.66</v>
      </c>
      <c r="AD27" s="9">
        <v>0.3</v>
      </c>
      <c r="AF27" s="18">
        <f t="shared" si="4"/>
        <v>0</v>
      </c>
      <c r="AG27" s="18">
        <f t="shared" si="4"/>
        <v>0</v>
      </c>
      <c r="AH27" s="18">
        <f t="shared" si="4"/>
        <v>124982.69999999998</v>
      </c>
      <c r="AI27" s="18">
        <f t="shared" si="4"/>
        <v>1284.6600000000001</v>
      </c>
      <c r="AJ27" s="18">
        <f t="shared" si="4"/>
        <v>0</v>
      </c>
      <c r="AK27" s="18">
        <f t="shared" si="4"/>
        <v>8500.9500000000007</v>
      </c>
      <c r="AL27" s="18">
        <f t="shared" si="4"/>
        <v>7975.4400000000005</v>
      </c>
      <c r="AM27" s="18">
        <f t="shared" si="4"/>
        <v>0</v>
      </c>
      <c r="AN27" s="18">
        <f t="shared" si="5"/>
        <v>142743.75</v>
      </c>
      <c r="AO27" s="19">
        <f t="shared" si="6"/>
        <v>0.24241171411860848</v>
      </c>
    </row>
    <row r="28" spans="1:41" x14ac:dyDescent="0.25">
      <c r="A28" s="6" t="s">
        <v>26</v>
      </c>
      <c r="B28" s="7">
        <f>((B30*120)+(B27*7))/127</f>
        <v>762158.18110236223</v>
      </c>
      <c r="C28" s="7">
        <f>((C30*120)+(C27*7))/127</f>
        <v>76318.205742931808</v>
      </c>
      <c r="D28" s="7">
        <f>((D30*120)+(D27*7))/127</f>
        <v>55434.211829444386</v>
      </c>
      <c r="E28" s="7">
        <f>((E30*120)+(E27*7))/127</f>
        <v>112531.45001377208</v>
      </c>
      <c r="F28" s="7">
        <f>((F30*120)+(F27*7))/127</f>
        <v>421429.71893700788</v>
      </c>
      <c r="G28" s="26"/>
      <c r="H28" s="9">
        <v>1705</v>
      </c>
      <c r="I28" s="28">
        <v>0.1809959939055267</v>
      </c>
      <c r="J28" s="10"/>
    </row>
    <row r="29" spans="1:41" x14ac:dyDescent="0.25">
      <c r="H29" s="9">
        <v>1706</v>
      </c>
      <c r="I29" s="28">
        <v>0.1869149890947</v>
      </c>
      <c r="J29" s="10"/>
      <c r="L29" s="2" t="s">
        <v>40</v>
      </c>
      <c r="M29" s="32">
        <v>6799</v>
      </c>
      <c r="N29" s="32">
        <v>173309</v>
      </c>
      <c r="O29" s="18">
        <v>199974</v>
      </c>
      <c r="P29" s="18">
        <v>1305</v>
      </c>
      <c r="Q29" s="18">
        <v>35123</v>
      </c>
      <c r="R29" s="18">
        <v>11307</v>
      </c>
      <c r="S29" s="18">
        <v>11334</v>
      </c>
      <c r="T29" s="18"/>
      <c r="U29" s="18">
        <v>439151</v>
      </c>
    </row>
    <row r="30" spans="1:41" x14ac:dyDescent="0.25">
      <c r="A30" s="16" t="s">
        <v>52</v>
      </c>
      <c r="B30" s="27">
        <f>AVERAGE(B3:B26)</f>
        <v>680269.91666666663</v>
      </c>
      <c r="C30" s="27">
        <f t="shared" ref="C30:F30" si="7">AVERAGE(C3:C27)</f>
        <v>74452.726494602844</v>
      </c>
      <c r="D30" s="27">
        <f t="shared" si="7"/>
        <v>53881.905204303803</v>
      </c>
      <c r="E30" s="27">
        <f t="shared" si="7"/>
        <v>109380.2675647367</v>
      </c>
      <c r="F30" s="27">
        <f t="shared" si="7"/>
        <v>380944.16100000002</v>
      </c>
      <c r="H30" s="9">
        <v>1707</v>
      </c>
      <c r="I30" s="28">
        <v>0.18429879831383525</v>
      </c>
      <c r="J30" s="10"/>
      <c r="L30" s="2" t="s">
        <v>41</v>
      </c>
      <c r="M30" s="32">
        <v>8642</v>
      </c>
      <c r="N30" s="32">
        <v>188400</v>
      </c>
      <c r="O30" s="18">
        <v>83319</v>
      </c>
      <c r="P30" s="18">
        <v>306</v>
      </c>
      <c r="Q30" s="18">
        <v>49973</v>
      </c>
      <c r="R30" s="18">
        <v>69</v>
      </c>
      <c r="S30" s="18">
        <v>1875</v>
      </c>
      <c r="T30" s="18"/>
      <c r="U30" s="18">
        <v>332584</v>
      </c>
    </row>
    <row r="31" spans="1:41" x14ac:dyDescent="0.25">
      <c r="H31" s="9">
        <v>1708</v>
      </c>
      <c r="I31" s="28">
        <v>0.18240075673476669</v>
      </c>
      <c r="J31" s="10"/>
    </row>
    <row r="32" spans="1:41" x14ac:dyDescent="0.25">
      <c r="H32" s="9">
        <v>1709</v>
      </c>
      <c r="I32" s="28">
        <v>0.18055729669473003</v>
      </c>
      <c r="J32" s="10"/>
      <c r="L32" s="20" t="s">
        <v>44</v>
      </c>
      <c r="M32" s="33">
        <f>SUM(M3:M27)</f>
        <v>24338.799999999999</v>
      </c>
      <c r="N32" s="33">
        <f t="shared" ref="N32:U32" si="8">SUM(N3:N27)</f>
        <v>1891090</v>
      </c>
      <c r="O32" s="21">
        <f t="shared" si="8"/>
        <v>2953984.4</v>
      </c>
      <c r="P32" s="21">
        <f t="shared" si="8"/>
        <v>398667.4</v>
      </c>
      <c r="Q32" s="21">
        <f t="shared" si="8"/>
        <v>221563.2</v>
      </c>
      <c r="R32" s="21">
        <f t="shared" si="8"/>
        <v>1111596.6000000001</v>
      </c>
      <c r="S32" s="21">
        <f t="shared" si="8"/>
        <v>96701</v>
      </c>
      <c r="T32" s="21"/>
      <c r="U32" s="21">
        <f t="shared" si="8"/>
        <v>6698191.4000000004</v>
      </c>
    </row>
    <row r="33" spans="8:11" x14ac:dyDescent="0.25">
      <c r="H33" s="9">
        <v>1710</v>
      </c>
      <c r="I33" s="28">
        <v>0.21830871580634981</v>
      </c>
      <c r="J33" s="10"/>
      <c r="K33" s="16"/>
    </row>
    <row r="34" spans="8:11" x14ac:dyDescent="0.25">
      <c r="H34" s="9">
        <v>1711</v>
      </c>
      <c r="I34" s="28">
        <v>0.22458473624005343</v>
      </c>
      <c r="J34" s="10"/>
      <c r="K34" s="16"/>
    </row>
    <row r="35" spans="8:11" x14ac:dyDescent="0.25">
      <c r="H35" s="9">
        <v>1712</v>
      </c>
      <c r="I35" s="28">
        <v>0.22443247667010516</v>
      </c>
      <c r="J35" s="10"/>
      <c r="K35" s="16"/>
    </row>
    <row r="36" spans="8:11" x14ac:dyDescent="0.25">
      <c r="H36" s="9">
        <v>1713</v>
      </c>
      <c r="I36" s="28">
        <v>0.26547998716585197</v>
      </c>
      <c r="J36" s="10"/>
      <c r="K36" s="16"/>
    </row>
    <row r="37" spans="8:11" x14ac:dyDescent="0.25">
      <c r="H37" s="9">
        <v>1714</v>
      </c>
      <c r="I37" s="28">
        <v>0.27214362775242706</v>
      </c>
      <c r="J37" s="10"/>
      <c r="K37" s="16"/>
    </row>
    <row r="38" spans="8:11" x14ac:dyDescent="0.25">
      <c r="H38" s="9">
        <v>1715</v>
      </c>
      <c r="I38" s="28">
        <v>0.23248411022638163</v>
      </c>
      <c r="J38" s="10"/>
      <c r="K38" s="16"/>
    </row>
    <row r="39" spans="8:11" x14ac:dyDescent="0.25">
      <c r="H39" s="9">
        <v>1716</v>
      </c>
      <c r="I39" s="28">
        <v>0.24531851014634773</v>
      </c>
      <c r="J39" s="10"/>
      <c r="K39" s="16"/>
    </row>
    <row r="40" spans="8:11" x14ac:dyDescent="0.25">
      <c r="H40" s="9">
        <v>1717</v>
      </c>
      <c r="I40" s="28">
        <v>0.23255717855291552</v>
      </c>
      <c r="J40" s="10"/>
      <c r="K40" s="16"/>
    </row>
    <row r="41" spans="8:11" x14ac:dyDescent="0.25">
      <c r="H41" s="9">
        <v>1718</v>
      </c>
      <c r="I41" s="28">
        <v>0.19427643283596721</v>
      </c>
      <c r="J41" s="10"/>
      <c r="K41" s="16"/>
    </row>
    <row r="42" spans="8:11" x14ac:dyDescent="0.25">
      <c r="H42" s="9">
        <v>1719</v>
      </c>
      <c r="I42" s="28">
        <v>0.20574191883380558</v>
      </c>
      <c r="J42" s="10"/>
      <c r="K42" s="16"/>
    </row>
    <row r="43" spans="8:11" x14ac:dyDescent="0.25">
      <c r="H43" s="9">
        <v>1720</v>
      </c>
      <c r="I43" s="28">
        <v>0.21470642374238252</v>
      </c>
      <c r="J43" s="10"/>
      <c r="K43" s="16"/>
    </row>
    <row r="44" spans="8:11" x14ac:dyDescent="0.25">
      <c r="H44" s="9">
        <v>1721</v>
      </c>
      <c r="I44" s="28">
        <v>0.18479534214982815</v>
      </c>
      <c r="J44" s="10"/>
      <c r="K44" s="16"/>
    </row>
    <row r="45" spans="8:11" x14ac:dyDescent="0.25">
      <c r="H45" s="9">
        <v>1722</v>
      </c>
      <c r="I45" s="28">
        <v>0.15797589503291393</v>
      </c>
      <c r="J45" s="10"/>
      <c r="K45" s="16"/>
    </row>
    <row r="46" spans="8:11" x14ac:dyDescent="0.25">
      <c r="H46" s="9">
        <v>1723</v>
      </c>
      <c r="I46" s="28">
        <v>0.15888888296154707</v>
      </c>
      <c r="J46" s="10"/>
      <c r="K46" s="16"/>
    </row>
    <row r="47" spans="8:11" x14ac:dyDescent="0.25">
      <c r="H47" s="9">
        <v>1724</v>
      </c>
      <c r="I47" s="28">
        <v>0.17304522784184617</v>
      </c>
      <c r="J47" s="10"/>
      <c r="K47" s="16"/>
    </row>
    <row r="48" spans="8:11" x14ac:dyDescent="0.25">
      <c r="H48" s="9">
        <v>1725</v>
      </c>
      <c r="I48" s="28">
        <v>0.17977110976156052</v>
      </c>
      <c r="J48" s="10"/>
      <c r="K48" s="16"/>
    </row>
    <row r="49" spans="8:11" x14ac:dyDescent="0.25">
      <c r="H49" s="9">
        <v>1726</v>
      </c>
      <c r="I49" s="28">
        <v>0.17154269378101006</v>
      </c>
      <c r="J49" s="10"/>
      <c r="K49" s="16"/>
    </row>
    <row r="50" spans="8:11" x14ac:dyDescent="0.25">
      <c r="H50" s="9">
        <v>1727</v>
      </c>
      <c r="I50" s="28">
        <v>0.17145085091789911</v>
      </c>
      <c r="J50" s="10"/>
      <c r="K50" s="16"/>
    </row>
    <row r="51" spans="8:11" x14ac:dyDescent="0.25">
      <c r="H51" s="9">
        <v>1728</v>
      </c>
      <c r="I51" s="28">
        <v>0.19334104659446075</v>
      </c>
      <c r="J51" s="10"/>
      <c r="K51" s="16"/>
    </row>
    <row r="52" spans="8:11" x14ac:dyDescent="0.25">
      <c r="H52" s="9">
        <v>1729</v>
      </c>
      <c r="I52" s="28">
        <v>0.1794000952807385</v>
      </c>
      <c r="J52" s="10"/>
      <c r="K52" s="16"/>
    </row>
    <row r="53" spans="8:11" x14ac:dyDescent="0.25">
      <c r="H53" s="9">
        <v>1730</v>
      </c>
      <c r="I53" s="28">
        <v>0.16076297572422538</v>
      </c>
      <c r="J53" s="10"/>
      <c r="K53" s="16"/>
    </row>
    <row r="54" spans="8:11" x14ac:dyDescent="0.25">
      <c r="H54" s="9">
        <v>1731</v>
      </c>
      <c r="I54" s="28">
        <v>0.18516911082818371</v>
      </c>
      <c r="J54" s="10"/>
      <c r="K54" s="16"/>
    </row>
    <row r="55" spans="8:11" x14ac:dyDescent="0.25">
      <c r="H55" s="9">
        <v>1732</v>
      </c>
      <c r="I55" s="28">
        <v>0.21210304734623225</v>
      </c>
      <c r="J55" s="10"/>
      <c r="K55" s="16"/>
    </row>
    <row r="56" spans="8:11" x14ac:dyDescent="0.25">
      <c r="H56" s="9">
        <v>1733</v>
      </c>
      <c r="I56" s="28">
        <v>0.23316013895881818</v>
      </c>
      <c r="J56" s="10"/>
      <c r="K56" s="16"/>
    </row>
    <row r="57" spans="8:11" x14ac:dyDescent="0.25">
      <c r="H57" s="9">
        <v>1734</v>
      </c>
      <c r="I57" s="28">
        <v>0.25797701893961655</v>
      </c>
      <c r="J57" s="10"/>
      <c r="K57" s="16"/>
    </row>
    <row r="58" spans="8:11" x14ac:dyDescent="0.25">
      <c r="H58" s="9">
        <v>1735</v>
      </c>
      <c r="I58" s="28">
        <v>0.25980357153788769</v>
      </c>
      <c r="J58" s="10"/>
      <c r="K58" s="16"/>
    </row>
    <row r="59" spans="8:11" x14ac:dyDescent="0.25">
      <c r="H59" s="9">
        <v>1736</v>
      </c>
      <c r="I59" s="28">
        <v>0.23255327718589094</v>
      </c>
      <c r="J59" s="10"/>
      <c r="K59" s="16"/>
    </row>
    <row r="60" spans="8:11" x14ac:dyDescent="0.25">
      <c r="H60" s="9">
        <v>1737</v>
      </c>
      <c r="I60" s="28">
        <v>0.22140430018492935</v>
      </c>
      <c r="J60" s="10"/>
      <c r="K60" s="16"/>
    </row>
    <row r="61" spans="8:11" x14ac:dyDescent="0.25">
      <c r="H61" s="9">
        <v>1738</v>
      </c>
      <c r="I61" s="28">
        <v>0.21857207651080426</v>
      </c>
      <c r="J61" s="10"/>
      <c r="K61" s="16"/>
    </row>
    <row r="62" spans="8:11" x14ac:dyDescent="0.25">
      <c r="H62" s="9">
        <v>1739</v>
      </c>
      <c r="I62" s="28">
        <v>0.22149871027789608</v>
      </c>
      <c r="J62" s="10"/>
      <c r="K62" s="16"/>
    </row>
    <row r="63" spans="8:11" x14ac:dyDescent="0.25">
      <c r="H63" s="9">
        <v>1740</v>
      </c>
      <c r="I63" s="28">
        <v>0.23868946217459869</v>
      </c>
      <c r="J63" s="10"/>
      <c r="K63" s="16"/>
    </row>
    <row r="64" spans="8:11" x14ac:dyDescent="0.25">
      <c r="H64" s="9">
        <v>1741</v>
      </c>
      <c r="I64" s="28">
        <v>0.21498101690102633</v>
      </c>
      <c r="J64" s="10"/>
      <c r="K64" s="16"/>
    </row>
    <row r="65" spans="8:11" x14ac:dyDescent="0.25">
      <c r="H65" s="9">
        <v>1742</v>
      </c>
      <c r="I65" s="28">
        <v>0.23086493904613553</v>
      </c>
      <c r="J65" s="10"/>
      <c r="K65" s="16"/>
    </row>
    <row r="66" spans="8:11" x14ac:dyDescent="0.25">
      <c r="H66" s="9">
        <v>1743</v>
      </c>
      <c r="I66" s="28">
        <v>0.19321162996077859</v>
      </c>
      <c r="J66" s="10"/>
      <c r="K66" s="16"/>
    </row>
    <row r="67" spans="8:11" x14ac:dyDescent="0.25">
      <c r="H67" s="9">
        <v>1744</v>
      </c>
      <c r="I67" s="28">
        <v>0.17856782940373664</v>
      </c>
      <c r="J67" s="10"/>
      <c r="K67" s="16"/>
    </row>
    <row r="68" spans="8:11" x14ac:dyDescent="0.25">
      <c r="H68" s="9">
        <v>1745</v>
      </c>
      <c r="I68" s="28">
        <v>0.15219893213216881</v>
      </c>
      <c r="J68" s="10"/>
      <c r="K68" s="16"/>
    </row>
    <row r="69" spans="8:11" x14ac:dyDescent="0.25">
      <c r="H69" s="9">
        <v>1746</v>
      </c>
      <c r="I69" s="28">
        <v>0.14165734858768292</v>
      </c>
      <c r="J69" s="10"/>
      <c r="K69" s="16"/>
    </row>
    <row r="70" spans="8:11" x14ac:dyDescent="0.25">
      <c r="H70" s="9">
        <v>1747</v>
      </c>
      <c r="I70" s="28">
        <v>0.1441146339439224</v>
      </c>
      <c r="J70" s="10"/>
      <c r="K70" s="16"/>
    </row>
    <row r="71" spans="8:11" x14ac:dyDescent="0.25">
      <c r="H71" s="9">
        <v>1748</v>
      </c>
      <c r="I71" s="28">
        <v>0.15000340907939219</v>
      </c>
      <c r="J71" s="10"/>
      <c r="K71" s="16"/>
    </row>
    <row r="72" spans="8:11" x14ac:dyDescent="0.25">
      <c r="H72" s="9">
        <v>1749</v>
      </c>
      <c r="I72" s="28">
        <v>0.15198579773366744</v>
      </c>
      <c r="J72" s="10"/>
      <c r="K72" s="16"/>
    </row>
    <row r="73" spans="8:11" x14ac:dyDescent="0.25">
      <c r="H73" s="9">
        <v>1750</v>
      </c>
      <c r="I73" s="28">
        <v>0.15917421365753665</v>
      </c>
      <c r="J73" s="10"/>
      <c r="K73" s="16"/>
    </row>
    <row r="74" spans="8:11" x14ac:dyDescent="0.25">
      <c r="H74" s="9">
        <v>1751</v>
      </c>
      <c r="I74" s="28">
        <v>0.16657129600505022</v>
      </c>
      <c r="J74" s="10"/>
      <c r="K74" s="16"/>
    </row>
    <row r="75" spans="8:11" x14ac:dyDescent="0.25">
      <c r="H75" s="9">
        <v>1752</v>
      </c>
      <c r="I75" s="28">
        <v>0.1670632144405291</v>
      </c>
      <c r="J75" s="10"/>
      <c r="K75" s="16"/>
    </row>
    <row r="76" spans="8:11" x14ac:dyDescent="0.25">
      <c r="H76" s="9">
        <v>1753</v>
      </c>
      <c r="I76" s="28">
        <v>0.16382916285307711</v>
      </c>
      <c r="J76" s="10"/>
      <c r="K76" s="16"/>
    </row>
    <row r="77" spans="8:11" x14ac:dyDescent="0.25">
      <c r="H77" s="9">
        <v>1754</v>
      </c>
      <c r="I77" s="28">
        <v>0.15150720982897656</v>
      </c>
      <c r="J77" s="10"/>
      <c r="K77" s="16"/>
    </row>
    <row r="78" spans="8:11" x14ac:dyDescent="0.25">
      <c r="H78" s="9">
        <v>1755</v>
      </c>
      <c r="I78" s="28">
        <v>0.14039586237189142</v>
      </c>
      <c r="J78" s="10"/>
      <c r="K78" s="16"/>
    </row>
    <row r="79" spans="8:11" x14ac:dyDescent="0.25">
      <c r="H79" s="9">
        <v>1756</v>
      </c>
      <c r="I79" s="28">
        <v>0.15057399710209901</v>
      </c>
      <c r="J79" s="10"/>
      <c r="K79" s="16"/>
    </row>
    <row r="80" spans="8:11" x14ac:dyDescent="0.25">
      <c r="H80" s="9">
        <v>1757</v>
      </c>
      <c r="I80" s="28">
        <v>0.19715031161615051</v>
      </c>
      <c r="J80" s="10"/>
      <c r="K80" s="16"/>
    </row>
    <row r="81" spans="8:11" x14ac:dyDescent="0.25">
      <c r="H81" s="9">
        <v>1758</v>
      </c>
      <c r="I81" s="28">
        <v>0.16627164933943261</v>
      </c>
      <c r="J81" s="10"/>
      <c r="K81" s="16"/>
    </row>
    <row r="82" spans="8:11" x14ac:dyDescent="0.25">
      <c r="H82" s="9">
        <v>1759</v>
      </c>
      <c r="I82" s="28">
        <v>0.13305118180891601</v>
      </c>
      <c r="J82" s="10"/>
      <c r="K82" s="16"/>
    </row>
    <row r="83" spans="8:11" x14ac:dyDescent="0.25">
      <c r="H83" s="9">
        <v>1760</v>
      </c>
      <c r="I83" s="28">
        <v>0.12953955331111286</v>
      </c>
      <c r="J83" s="10"/>
      <c r="K83" s="16"/>
    </row>
    <row r="84" spans="8:11" x14ac:dyDescent="0.25">
      <c r="H84" s="9">
        <v>1761</v>
      </c>
      <c r="I84" s="28">
        <v>0.11221739493793095</v>
      </c>
      <c r="J84" s="10"/>
      <c r="K84" s="16"/>
    </row>
    <row r="85" spans="8:11" x14ac:dyDescent="0.25">
      <c r="H85" s="9">
        <v>1762</v>
      </c>
      <c r="I85" s="28">
        <v>9.8334008428959507E-2</v>
      </c>
      <c r="J85" s="10"/>
      <c r="K85" s="16"/>
    </row>
    <row r="86" spans="8:11" x14ac:dyDescent="0.25">
      <c r="H86" s="9">
        <v>1763</v>
      </c>
      <c r="I86" s="28">
        <v>0.11787655977796446</v>
      </c>
      <c r="J86" s="10"/>
      <c r="K86" s="16"/>
    </row>
    <row r="87" spans="8:11" x14ac:dyDescent="0.25">
      <c r="H87" s="9">
        <v>1764</v>
      </c>
      <c r="I87" s="28">
        <v>0.1075460326036355</v>
      </c>
      <c r="J87" s="10"/>
      <c r="K87" s="16"/>
    </row>
    <row r="88" spans="8:11" x14ac:dyDescent="0.25">
      <c r="H88" s="9">
        <v>1765</v>
      </c>
      <c r="I88" s="28">
        <v>9.7006635084344359E-2</v>
      </c>
      <c r="J88" s="10"/>
      <c r="K88" s="16"/>
    </row>
    <row r="89" spans="8:11" x14ac:dyDescent="0.25">
      <c r="H89" s="9">
        <v>1766</v>
      </c>
      <c r="I89" s="28">
        <v>9.4444348708820167E-2</v>
      </c>
      <c r="J89" s="10"/>
      <c r="K89" s="16"/>
    </row>
    <row r="90" spans="8:11" x14ac:dyDescent="0.25">
      <c r="H90" s="9">
        <v>1767</v>
      </c>
      <c r="I90" s="28">
        <v>8.7397042306631617E-2</v>
      </c>
      <c r="J90" s="10"/>
      <c r="K90" s="16"/>
    </row>
    <row r="91" spans="8:11" x14ac:dyDescent="0.25">
      <c r="H91" s="9">
        <v>1768</v>
      </c>
      <c r="I91" s="28">
        <v>8.1495702404002113E-2</v>
      </c>
      <c r="J91" s="10"/>
      <c r="K91" s="16"/>
    </row>
    <row r="92" spans="8:11" x14ac:dyDescent="0.25">
      <c r="H92" s="9">
        <v>1769</v>
      </c>
      <c r="I92" s="28">
        <v>6.4380987088531627E-2</v>
      </c>
      <c r="J92" s="10"/>
      <c r="K92" s="16"/>
    </row>
    <row r="93" spans="8:11" x14ac:dyDescent="0.25">
      <c r="H93" s="9">
        <v>1770</v>
      </c>
      <c r="I93" s="28">
        <v>6.0369475572936752E-2</v>
      </c>
      <c r="J93" s="10"/>
      <c r="K93" s="16"/>
    </row>
    <row r="94" spans="8:11" x14ac:dyDescent="0.25">
      <c r="H94" s="9">
        <v>1771</v>
      </c>
      <c r="I94" s="28">
        <v>7.0849472438318919E-2</v>
      </c>
      <c r="J94" s="10"/>
      <c r="K94" s="16"/>
    </row>
    <row r="95" spans="8:11" x14ac:dyDescent="0.25">
      <c r="H95" s="9">
        <v>1772</v>
      </c>
      <c r="I95" s="28">
        <v>7.4139128749461158E-2</v>
      </c>
      <c r="J95" s="10"/>
      <c r="K95" s="16"/>
    </row>
    <row r="96" spans="8:11" x14ac:dyDescent="0.25">
      <c r="H96" s="9">
        <v>1773</v>
      </c>
      <c r="I96" s="28">
        <v>7.0331263086874554E-2</v>
      </c>
      <c r="J96" s="10"/>
      <c r="K96" s="16"/>
    </row>
    <row r="97" spans="8:11" x14ac:dyDescent="0.25">
      <c r="H97" s="9">
        <v>1774</v>
      </c>
      <c r="I97" s="28">
        <v>6.8065516741314738E-2</v>
      </c>
      <c r="J97" s="10"/>
      <c r="K97" s="16"/>
    </row>
    <row r="98" spans="8:11" x14ac:dyDescent="0.25">
      <c r="H98" s="9">
        <v>1775</v>
      </c>
      <c r="I98" s="28">
        <v>6.6253320515477152E-2</v>
      </c>
      <c r="J98" s="10"/>
      <c r="K98" s="16"/>
    </row>
    <row r="99" spans="8:11" x14ac:dyDescent="0.25">
      <c r="H99" s="9">
        <v>1776</v>
      </c>
      <c r="I99" s="28">
        <v>7.2386207775019321E-2</v>
      </c>
      <c r="J99" s="10"/>
      <c r="K99" s="16"/>
    </row>
    <row r="100" spans="8:11" x14ac:dyDescent="0.25">
      <c r="H100" s="9">
        <v>1777</v>
      </c>
      <c r="I100" s="28">
        <v>6.5731690160918607E-2</v>
      </c>
      <c r="J100" s="10"/>
      <c r="K100" s="16"/>
    </row>
    <row r="101" spans="8:11" x14ac:dyDescent="0.25">
      <c r="H101" s="9">
        <v>1778</v>
      </c>
      <c r="I101" s="28">
        <v>7.940695770613207E-2</v>
      </c>
      <c r="J101" s="10"/>
      <c r="K101" s="16"/>
    </row>
    <row r="102" spans="8:11" x14ac:dyDescent="0.25">
      <c r="H102" s="9">
        <v>1779</v>
      </c>
      <c r="I102" s="28">
        <v>8.0813737863572516E-2</v>
      </c>
      <c r="J102" s="10"/>
      <c r="K102" s="16"/>
    </row>
    <row r="103" spans="8:11" x14ac:dyDescent="0.25">
      <c r="H103" s="9">
        <v>1780</v>
      </c>
      <c r="I103" s="28">
        <v>0.10814448628834686</v>
      </c>
      <c r="J103" s="10"/>
      <c r="K103" s="16"/>
    </row>
    <row r="104" spans="8:11" x14ac:dyDescent="0.25">
      <c r="H104" s="9">
        <v>1781</v>
      </c>
      <c r="I104" s="28">
        <v>8.1823186545494683E-2</v>
      </c>
      <c r="J104" s="10"/>
      <c r="K104" s="16"/>
    </row>
    <row r="105" spans="8:11" x14ac:dyDescent="0.25">
      <c r="H105" s="9">
        <v>1782</v>
      </c>
      <c r="I105" s="28">
        <v>9.0257346277158312E-2</v>
      </c>
      <c r="J105" s="10"/>
      <c r="K105" s="16"/>
    </row>
    <row r="106" spans="8:11" x14ac:dyDescent="0.25">
      <c r="H106" s="9">
        <v>1783</v>
      </c>
      <c r="I106" s="28">
        <v>9.9009170163375945E-2</v>
      </c>
      <c r="J106" s="10"/>
      <c r="K106" s="16"/>
    </row>
    <row r="107" spans="8:11" x14ac:dyDescent="0.25">
      <c r="H107" s="9">
        <v>1784</v>
      </c>
      <c r="I107" s="28">
        <v>8.2742826015029539E-2</v>
      </c>
      <c r="J107" s="10"/>
      <c r="K107" s="16"/>
    </row>
    <row r="108" spans="8:11" x14ac:dyDescent="0.25">
      <c r="H108" s="9">
        <v>1785</v>
      </c>
      <c r="I108" s="28">
        <v>7.6260552470903339E-2</v>
      </c>
      <c r="J108" s="10"/>
      <c r="K108" s="16"/>
    </row>
    <row r="109" spans="8:11" x14ac:dyDescent="0.25">
      <c r="H109" s="9">
        <v>1786</v>
      </c>
      <c r="I109" s="28">
        <v>7.3642873710980924E-2</v>
      </c>
      <c r="J109" s="10"/>
      <c r="K109" s="16"/>
    </row>
    <row r="110" spans="8:11" x14ac:dyDescent="0.25">
      <c r="H110" s="9">
        <v>1787</v>
      </c>
      <c r="I110" s="28">
        <v>6.4690682359738377E-2</v>
      </c>
      <c r="J110" s="10"/>
      <c r="K110" s="16"/>
    </row>
    <row r="111" spans="8:11" x14ac:dyDescent="0.25">
      <c r="H111" s="9">
        <v>1788</v>
      </c>
      <c r="I111" s="28">
        <v>5.662247312838626E-2</v>
      </c>
      <c r="J111" s="10"/>
      <c r="K111" s="16"/>
    </row>
    <row r="112" spans="8:11" x14ac:dyDescent="0.25">
      <c r="H112" s="9">
        <v>1789</v>
      </c>
      <c r="I112" s="28">
        <v>5.558954946635488E-2</v>
      </c>
      <c r="J112" s="10"/>
      <c r="K112" s="16"/>
    </row>
    <row r="113" spans="8:11" x14ac:dyDescent="0.25">
      <c r="H113" s="9">
        <v>1790</v>
      </c>
      <c r="I113" s="28">
        <v>5.7138117149658149E-2</v>
      </c>
      <c r="J113" s="10"/>
      <c r="K113" s="16"/>
    </row>
    <row r="114" spans="8:11" x14ac:dyDescent="0.25">
      <c r="H114" s="9">
        <v>1791</v>
      </c>
      <c r="I114" s="28">
        <v>6.1839229746425861E-2</v>
      </c>
      <c r="J114" s="10"/>
      <c r="K114" s="16"/>
    </row>
    <row r="115" spans="8:11" x14ac:dyDescent="0.25">
      <c r="H115" s="9">
        <v>1792</v>
      </c>
      <c r="I115" s="28">
        <v>6.7288794395437571E-2</v>
      </c>
      <c r="J115" s="10"/>
      <c r="K115" s="16"/>
    </row>
    <row r="116" spans="8:11" x14ac:dyDescent="0.25">
      <c r="H116" s="9">
        <v>1793</v>
      </c>
      <c r="I116" s="28">
        <v>7.8839521004369195E-2</v>
      </c>
      <c r="J116" s="10"/>
      <c r="K116" s="16"/>
    </row>
    <row r="117" spans="8:11" x14ac:dyDescent="0.25">
      <c r="H117" s="9">
        <v>1794</v>
      </c>
      <c r="I117" s="28">
        <v>7.510913343246424E-2</v>
      </c>
      <c r="J117" s="10"/>
      <c r="K117" s="16"/>
    </row>
    <row r="118" spans="8:11" x14ac:dyDescent="0.25">
      <c r="H118" s="9">
        <v>1795</v>
      </c>
      <c r="I118" s="28">
        <v>8.5047236566402909E-2</v>
      </c>
      <c r="J118" s="10"/>
      <c r="K118" s="16"/>
    </row>
    <row r="119" spans="8:11" x14ac:dyDescent="0.25">
      <c r="H119" s="9">
        <v>1796</v>
      </c>
      <c r="I119" s="28">
        <v>7.4195864180829268E-2</v>
      </c>
      <c r="J119" s="10"/>
      <c r="K119" s="16"/>
    </row>
    <row r="120" spans="8:11" x14ac:dyDescent="0.25">
      <c r="H120" s="9">
        <v>1797</v>
      </c>
      <c r="I120" s="28">
        <v>5.0998854096085455E-2</v>
      </c>
      <c r="J120" s="10"/>
      <c r="K120" s="16"/>
    </row>
    <row r="121" spans="8:11" x14ac:dyDescent="0.25">
      <c r="H121" s="9">
        <v>1798</v>
      </c>
      <c r="I121" s="28">
        <v>4.3553253740311916E-2</v>
      </c>
      <c r="J121" s="10"/>
      <c r="K121" s="16"/>
    </row>
    <row r="122" spans="8:11" x14ac:dyDescent="0.25">
      <c r="H122" s="9">
        <v>1799</v>
      </c>
      <c r="I122" s="28">
        <v>5.1172744366392943E-2</v>
      </c>
      <c r="J122" s="10"/>
      <c r="K122" s="16"/>
    </row>
    <row r="123" spans="8:11" x14ac:dyDescent="0.25">
      <c r="H123" s="9">
        <v>1800</v>
      </c>
      <c r="I123" s="28">
        <v>7.6483292734547598E-2</v>
      </c>
      <c r="J123" s="10"/>
      <c r="K123" s="1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App Table A7 Americas 50%  </vt:lpstr>
      <vt:lpstr>App Table A7 Americas 0%</vt:lpstr>
      <vt:lpstr>Figure 5 EREH</vt:lpstr>
    </vt:vector>
  </TitlesOfParts>
  <Company>Wageningen UR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Frankema, Ewout</dc:creator>
  <cp:lastModifiedBy>Frankema, Ewout</cp:lastModifiedBy>
  <dcterms:created xsi:type="dcterms:W3CDTF">2015-05-17T20:00:42Z</dcterms:created>
  <dcterms:modified xsi:type="dcterms:W3CDTF">2018-03-09T16:47:25Z</dcterms:modified>
</cp:coreProperties>
</file>